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drawings/drawing4.xml" ContentType="application/vnd.openxmlformats-officedocument.drawing+xml"/>
  <Override PartName="/xl/embeddings/oleObject6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7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Виктор\Desktop\"/>
    </mc:Choice>
  </mc:AlternateContent>
  <bookViews>
    <workbookView xWindow="0" yWindow="0" windowWidth="23970" windowHeight="9810" tabRatio="972"/>
  </bookViews>
  <sheets>
    <sheet name="ВРАН" sheetId="20" r:id="rId1"/>
    <sheet name="НД" sheetId="2" r:id="rId2"/>
    <sheet name="ВР2Н" sheetId="32" r:id="rId3"/>
    <sheet name="СД" sheetId="22" r:id="rId4"/>
    <sheet name="ВР2С" sheetId="33" r:id="rId5"/>
    <sheet name="ВДН, ДН, ВМ" sheetId="18" r:id="rId6"/>
    <sheet name="ВО,ВС" sheetId="6" r:id="rId7"/>
    <sheet name="ВЦП" sheetId="5" r:id="rId8"/>
    <sheet name="ВЦП 7-40" sheetId="7" r:id="rId9"/>
    <sheet name="ВВД, ВР12-26 " sheetId="3" r:id="rId10"/>
    <sheet name="ВР 140-15" sheetId="31" r:id="rId11"/>
    <sheet name="ВКР" sheetId="1" r:id="rId12"/>
    <sheet name="ВКРФ" sheetId="26" r:id="rId13"/>
    <sheet name="Канальные" sheetId="4" r:id="rId14"/>
    <sheet name="Калориферы,ЭК, ЭКО" sheetId="10" r:id="rId15"/>
    <sheet name="узлы прохода, Фя, ФяК" sheetId="23" r:id="rId16"/>
    <sheet name="ГВ,ДО,ВР,приводы" sheetId="25" r:id="rId17"/>
    <sheet name="дефлекторы,преоб.част, клапаны" sheetId="15" r:id="rId18"/>
    <sheet name="КВУ,УВК " sheetId="9" r:id="rId19"/>
    <sheet name="КДМ" sheetId="16" r:id="rId20"/>
    <sheet name="КОМ" sheetId="17" r:id="rId21"/>
    <sheet name="Агрегаты" sheetId="11" r:id="rId22"/>
    <sheet name="АОД-М" sheetId="28" r:id="rId23"/>
    <sheet name="АПК,САУ,узел обвязки" sheetId="13" r:id="rId24"/>
    <sheet name="Циклоны,ЗИЛ,ПА" sheetId="12" r:id="rId25"/>
    <sheet name="Корпус,раб.колесо" sheetId="24" state="hidden" r:id="rId26"/>
    <sheet name="Буксы" sheetId="34" state="hidden" r:id="rId27"/>
    <sheet name="осевые Подольск" sheetId="38" r:id="rId28"/>
    <sheet name="канальные Россия" sheetId="39" r:id="rId29"/>
    <sheet name="радиальные Россия" sheetId="40" r:id="rId30"/>
    <sheet name="крышн Россия" sheetId="41" r:id="rId31"/>
    <sheet name="ДУ Россия" sheetId="42" r:id="rId32"/>
    <sheet name="Фишбах" sheetId="43" r:id="rId33"/>
    <sheet name="для суш. камер агровент" sheetId="44" state="hidden" r:id="rId34"/>
    <sheet name="детали " sheetId="45" state="hidden" r:id="rId35"/>
  </sheets>
  <definedNames>
    <definedName name="_xlnm.Print_Titles" localSheetId="23">'АПК,САУ,узел обвязки'!$1:$5</definedName>
    <definedName name="_xlnm.Print_Titles" localSheetId="9">'ВВД, ВР12-26 '!$1:$5</definedName>
    <definedName name="_xlnm.Print_Titles" localSheetId="5">'ВДН, ДН, ВМ'!$1:$5</definedName>
    <definedName name="_xlnm.Print_Titles" localSheetId="6">'ВО,ВС'!$1:$5</definedName>
    <definedName name="_xlnm.Print_Titles" localSheetId="10">'ВР 140-15'!$1:$5</definedName>
    <definedName name="_xlnm.Print_Titles" localSheetId="0">ВРАН!$1:$5</definedName>
    <definedName name="_xlnm.Print_Titles" localSheetId="7">ВЦП!$1:$5</definedName>
    <definedName name="_xlnm.Print_Titles" localSheetId="8">'ВЦП 7-40'!$1:$5</definedName>
    <definedName name="_xlnm.Print_Titles" localSheetId="17">'дефлекторы,преоб.част, клапаны'!$1:$5</definedName>
    <definedName name="_xlnm.Print_Titles" localSheetId="13">Канальные!$1:$5</definedName>
    <definedName name="_xlnm.Print_Titles" localSheetId="18">'КВУ,УВК '!$1:$5</definedName>
    <definedName name="_xlnm.Print_Titles" localSheetId="19">КДМ!$1:$5</definedName>
    <definedName name="_xlnm.Print_Titles" localSheetId="20">КОМ!$5:$5</definedName>
    <definedName name="_xlnm.Print_Titles" localSheetId="1">НД!$1:$2</definedName>
    <definedName name="_xlnm.Print_Titles" localSheetId="3">СД!$1:$5</definedName>
    <definedName name="_xlnm.Print_Area" localSheetId="21">Агрегаты!$A$1:$J$77</definedName>
    <definedName name="_xlnm.Print_Area" localSheetId="23">'АПК,САУ,узел обвязки'!$A$1:$G$142</definedName>
    <definedName name="_xlnm.Print_Area" localSheetId="9">'ВВД, ВР12-26 '!$A$1:$O$125</definedName>
    <definedName name="_xlnm.Print_Area" localSheetId="11">ВКР!$A$1:$P$75</definedName>
    <definedName name="_xlnm.Print_Area" localSheetId="12">ВКРФ!$A$1:$P$76</definedName>
    <definedName name="_xlnm.Print_Area" localSheetId="10">'ВР 140-15'!$A$1:$O$50</definedName>
    <definedName name="_xlnm.Print_Area" localSheetId="7">ВЦП!$A$1:$O$70</definedName>
    <definedName name="_xlnm.Print_Area" localSheetId="8">'ВЦП 7-40'!$A$1:$L$37</definedName>
    <definedName name="_xlnm.Print_Area" localSheetId="17">'дефлекторы,преоб.част, клапаны'!$A$1:$K$59</definedName>
    <definedName name="_xlnm.Print_Area" localSheetId="13">Канальные!$A$1:$M$100</definedName>
    <definedName name="_xlnm.Print_Area" localSheetId="18">'КВУ,УВК '!$A$1:$H$61</definedName>
    <definedName name="_xlnm.Print_Area" localSheetId="19">КДМ!$A$1:$E$42</definedName>
    <definedName name="_xlnm.Print_Area" localSheetId="20">КОМ!$A$1:$E$59</definedName>
    <definedName name="_xlnm.Print_Area" localSheetId="25">'Корпус,раб.колесо'!$A$1:$K$66</definedName>
    <definedName name="_xlnm.Print_Area" localSheetId="1">НД!$A$1:$J$195</definedName>
    <definedName name="_xlnm.Print_Area" localSheetId="3">СД!$B$1:$L$247</definedName>
    <definedName name="_xlnm.Print_Area" localSheetId="15">'узлы прохода, Фя, ФяК'!$A$1:$P$61</definedName>
    <definedName name="_xlnm.Print_Area" localSheetId="24">'Циклоны,ЗИЛ,ПА'!$A$1:$J$66</definedName>
  </definedNames>
  <calcPr calcId="152511" fullCalcOnLoad="1" refMode="R1C1"/>
</workbook>
</file>

<file path=xl/calcChain.xml><?xml version="1.0" encoding="utf-8"?>
<calcChain xmlns="http://schemas.openxmlformats.org/spreadsheetml/2006/main">
  <c r="E235" i="38" l="1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4" i="38"/>
  <c r="E213" i="38"/>
  <c r="E212" i="38"/>
  <c r="E211" i="38"/>
  <c r="E210" i="38"/>
  <c r="E209" i="38"/>
  <c r="E208" i="38"/>
  <c r="E207" i="38"/>
  <c r="E206" i="38"/>
  <c r="E205" i="38"/>
  <c r="E204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135" i="25"/>
  <c r="E137" i="25"/>
  <c r="E136" i="25"/>
  <c r="H45" i="34"/>
  <c r="H43" i="34"/>
  <c r="D44" i="34"/>
  <c r="D42" i="34"/>
  <c r="H35" i="34"/>
  <c r="H33" i="34"/>
  <c r="D35" i="34"/>
  <c r="D33" i="34"/>
  <c r="H26" i="34"/>
  <c r="H24" i="34"/>
  <c r="H22" i="34"/>
  <c r="H20" i="34"/>
  <c r="D27" i="34"/>
  <c r="D25" i="34"/>
  <c r="D23" i="34"/>
  <c r="D21" i="34"/>
  <c r="D19" i="34"/>
  <c r="H14" i="34"/>
  <c r="H12" i="34"/>
  <c r="H10" i="34"/>
  <c r="D13" i="34"/>
  <c r="D11" i="34"/>
  <c r="E41" i="28"/>
  <c r="E37" i="28"/>
  <c r="E33" i="28"/>
  <c r="E29" i="28"/>
  <c r="E25" i="28"/>
  <c r="E21" i="28"/>
  <c r="E17" i="28"/>
  <c r="E13" i="28"/>
  <c r="M12" i="6"/>
  <c r="J109" i="18"/>
  <c r="J105" i="18"/>
  <c r="J102" i="18"/>
  <c r="J99" i="18"/>
  <c r="J60" i="18"/>
  <c r="J57" i="18"/>
  <c r="J53" i="18"/>
  <c r="J49" i="18"/>
  <c r="J46" i="18"/>
  <c r="J43" i="18"/>
  <c r="J38" i="18"/>
  <c r="J33" i="18"/>
  <c r="J28" i="18"/>
  <c r="J25" i="18"/>
  <c r="J20" i="18"/>
  <c r="J15" i="18"/>
  <c r="J12" i="18"/>
  <c r="J10" i="18"/>
  <c r="C27" i="33"/>
  <c r="C38" i="33"/>
  <c r="C30" i="32"/>
  <c r="C41" i="32"/>
  <c r="C14" i="5"/>
  <c r="C17" i="5"/>
  <c r="C20" i="5"/>
  <c r="C24" i="5"/>
  <c r="C29" i="5"/>
  <c r="C35" i="5"/>
  <c r="K46" i="5"/>
  <c r="B19" i="18"/>
  <c r="B24" i="18"/>
  <c r="D18" i="22"/>
  <c r="D27" i="22"/>
  <c r="D36" i="22"/>
  <c r="D46" i="22"/>
  <c r="D72" i="22"/>
  <c r="D84" i="22"/>
  <c r="D104" i="22"/>
  <c r="D114" i="22"/>
  <c r="D143" i="22"/>
  <c r="D152" i="22"/>
  <c r="D182" i="22"/>
  <c r="D209" i="22"/>
  <c r="C22" i="2"/>
  <c r="C33" i="2"/>
  <c r="C45" i="2"/>
  <c r="C56" i="2"/>
  <c r="C65" i="2"/>
  <c r="C79" i="2"/>
  <c r="C86" i="2"/>
  <c r="C97" i="2"/>
  <c r="C111" i="2"/>
  <c r="C116" i="2"/>
  <c r="C122" i="2"/>
  <c r="C141" i="2"/>
  <c r="C144" i="2"/>
  <c r="B27" i="18"/>
  <c r="B32" i="18"/>
  <c r="B37" i="18"/>
</calcChain>
</file>

<file path=xl/comments1.xml><?xml version="1.0" encoding="utf-8"?>
<comments xmlns="http://schemas.openxmlformats.org/spreadsheetml/2006/main">
  <authors>
    <author>АННА</author>
  </authors>
  <commentList>
    <comment ref="J87" authorId="0" shapeId="0">
      <text>
        <r>
          <rPr>
            <b/>
            <sz val="9"/>
            <color indexed="81"/>
            <rFont val="Tahoma"/>
            <charset val="1"/>
          </rPr>
          <t>АННА: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92" authorId="0" shapeId="0">
      <text>
        <r>
          <rPr>
            <b/>
            <sz val="9"/>
            <color indexed="81"/>
            <rFont val="Tahoma"/>
            <charset val="1"/>
          </rPr>
          <t>АННА: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97" authorId="0" shapeId="0">
      <text>
        <r>
          <rPr>
            <b/>
            <sz val="9"/>
            <color indexed="81"/>
            <rFont val="Tahoma"/>
            <charset val="1"/>
          </rPr>
          <t>АННА: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<sst xmlns="http://schemas.openxmlformats.org/spreadsheetml/2006/main" count="5076" uniqueCount="2200">
  <si>
    <t>ВИБРОИЗОЛЯТОРЫ ВИ</t>
  </si>
  <si>
    <t>Буксы стальные</t>
  </si>
  <si>
    <t>Буксы чугунные к дымососам до 200гр</t>
  </si>
  <si>
    <t>№вентилятора</t>
  </si>
  <si>
    <t>Обозначение буксы</t>
  </si>
  <si>
    <t>№ вентилятора</t>
  </si>
  <si>
    <t>БЧД-8</t>
  </si>
  <si>
    <t>БСт-3,15</t>
  </si>
  <si>
    <t>9,0-13,0</t>
  </si>
  <si>
    <t>БЧД-12,5</t>
  </si>
  <si>
    <t>БСт-4,0</t>
  </si>
  <si>
    <t>13,5-15,5</t>
  </si>
  <si>
    <t>БЧД-16</t>
  </si>
  <si>
    <t>Буксы чугунные</t>
  </si>
  <si>
    <t>Обозначенте буксы</t>
  </si>
  <si>
    <t>Буксы стальные к дымососам до 250гр с корпусом SKF</t>
  </si>
  <si>
    <t>БЧ-5,0</t>
  </si>
  <si>
    <t>6,3-8</t>
  </si>
  <si>
    <t>БЧ-6,3</t>
  </si>
  <si>
    <t>9-13</t>
  </si>
  <si>
    <t>БЧ-8,0</t>
  </si>
  <si>
    <t>10;12,5</t>
  </si>
  <si>
    <t>БЧ-12,5</t>
  </si>
  <si>
    <t>17-19</t>
  </si>
  <si>
    <t>БЧ-16,0</t>
  </si>
  <si>
    <t>Буксы стальные с раздельными корпусами</t>
  </si>
  <si>
    <t>Буксы чугунные к дымососам до 400гр (жидкая смазка)</t>
  </si>
  <si>
    <t>БСтР-16</t>
  </si>
  <si>
    <t>БЧДМ-12,5</t>
  </si>
  <si>
    <t>БСтР-20</t>
  </si>
  <si>
    <t>БЧДМ-16</t>
  </si>
  <si>
    <t xml:space="preserve"> ВЕНТИЛЯТОРЫ ВЫСОКОГО ДАВЛЕНИЯ типа ВР 6-13 М (ВР 140-15)</t>
  </si>
  <si>
    <t>БSKFД-8</t>
  </si>
  <si>
    <t>БSKFД-10</t>
  </si>
  <si>
    <t>БSKFД-16</t>
  </si>
  <si>
    <t>БSKFД-19</t>
  </si>
  <si>
    <t>ВТУ-6,3-М2</t>
  </si>
  <si>
    <t>ВТУ-8-М2</t>
  </si>
  <si>
    <t>ВР 80-75 №8 (7,5/1000)</t>
  </si>
  <si>
    <t>Вентиляторы осевые для птичников</t>
  </si>
  <si>
    <t>02;04-без входного направляющего аппарата</t>
  </si>
  <si>
    <t>Вариант: 00; 01; 03 - с входным направляющим аппаратом</t>
  </si>
  <si>
    <t>типа ВКО-П</t>
  </si>
  <si>
    <t>КСкс-3</t>
  </si>
  <si>
    <t>КСкс-4</t>
  </si>
  <si>
    <t>3000/2930</t>
  </si>
  <si>
    <t>1500/1400</t>
  </si>
  <si>
    <t>ВЕНТИЛЯТОРЫ РАДИАЛЬНЫЕ ДВУХСТОРОННЕГО ВСАСЫВАНИЯ ТИПА ВР2Н</t>
  </si>
  <si>
    <t xml:space="preserve">                                                                                           </t>
  </si>
  <si>
    <t>без эл/двиг!!!</t>
  </si>
  <si>
    <t>ВЕНТИЛЯТОРЫ РАДИАЛЬНЫЕ ДВУХСТОРОННЕГО ВСАСЫВАНИЯ ТИПА ВР2С</t>
  </si>
  <si>
    <t>ВТУ-5-М2</t>
  </si>
  <si>
    <t>ВР 80-75 №5 (2,2/1500)</t>
  </si>
  <si>
    <t>1500/2000</t>
  </si>
  <si>
    <t>1500/2500</t>
  </si>
  <si>
    <t>3000/2500</t>
  </si>
  <si>
    <t>3000/2885</t>
  </si>
  <si>
    <t>3000/3500</t>
  </si>
  <si>
    <t>3000/2000</t>
  </si>
  <si>
    <t>3000/2935</t>
  </si>
  <si>
    <t>3000/3300</t>
  </si>
  <si>
    <t>3000/1450</t>
  </si>
  <si>
    <t>1500/1200</t>
  </si>
  <si>
    <t>1500/1480</t>
  </si>
  <si>
    <t>1500/1800</t>
  </si>
  <si>
    <t>Буксы стальные с раздельным импортным корпусом SKF</t>
  </si>
  <si>
    <t>Буксы чугунные к дымососам до 400гр с разьемным корпусом</t>
  </si>
  <si>
    <t>(жидкая смазка)</t>
  </si>
  <si>
    <t>БSKF-16</t>
  </si>
  <si>
    <t>БЧДМР-13</t>
  </si>
  <si>
    <t>БSKF-20</t>
  </si>
  <si>
    <t>13,5-19</t>
  </si>
  <si>
    <t>БЧДМР-19</t>
  </si>
  <si>
    <t>КДМ-К-ЭМ 900 × 900</t>
  </si>
  <si>
    <t>КДМ-К-ЭМ 1000 × 1000</t>
  </si>
  <si>
    <t>КОМ-EI120-PB-HO 200 × 200</t>
  </si>
  <si>
    <t>КОМ-EI120-PB-HO 300 × 300</t>
  </si>
  <si>
    <t>КОМ-EI120-PB-HO 350 × 350</t>
  </si>
  <si>
    <t>КОМ-EI120-PB-HO 400 × 400</t>
  </si>
  <si>
    <t>КОМ-EI120-PB-HO 500 × 500</t>
  </si>
  <si>
    <t>КОМ-EI120-PB-HO 600 × 600</t>
  </si>
  <si>
    <t>КОМ-EI120-PB-HO 700 × 700</t>
  </si>
  <si>
    <t>КОМ-EI120-PB-HO 800 × 800</t>
  </si>
  <si>
    <t>КОМ-EI120-PB-HO 900 × 900</t>
  </si>
  <si>
    <t>КОМ-EI120-PB-HO 1000 × 1000</t>
  </si>
  <si>
    <t>КОМ-EI120-PB-HЗ 200 × 200</t>
  </si>
  <si>
    <t>КОМ-EI120-PB-HЗ 300 × 300</t>
  </si>
  <si>
    <t>КОМ-EI120-PB-HЗ 350 × 350</t>
  </si>
  <si>
    <t>КОМ-EI120-PB-HЗ 400 × 400</t>
  </si>
  <si>
    <t>КОМ-EI120-PB-HЗ 450 × 450</t>
  </si>
  <si>
    <t>КОМ-EI120-PB-HЗ 500 × 500</t>
  </si>
  <si>
    <t>КОМ-EI120-PB-HЗ 600 × 600</t>
  </si>
  <si>
    <t>КОМ-EI120-PB-HЗ 700 × 700</t>
  </si>
  <si>
    <t>КОМ-EI120-PB-HЗ 800 × 800</t>
  </si>
  <si>
    <t>КОМ-EI120-PB-HЗ 900 × 900</t>
  </si>
  <si>
    <t>КОМ-EI120-PB-HЗ 1000 × 1000</t>
  </si>
  <si>
    <t>Клапан огнезадерживающий в режиме огнезадерживающего с электромагнитным приводом и плавким предохранителем  с нормально открытой заслонкой</t>
  </si>
  <si>
    <t>КОМ-EI120-ЭМ-HO 200 × 200</t>
  </si>
  <si>
    <t>КОМ-EI120-ЭМ-HO 300 × 300</t>
  </si>
  <si>
    <t>КОМ-EI120-ЭМ-HO 350 × 350</t>
  </si>
  <si>
    <t>КОМ-EI120-ЭМ-HO 400 × 400</t>
  </si>
  <si>
    <t>КОМ-EI120-ЭМ-HO 450 × 450</t>
  </si>
  <si>
    <t>КОМ-EI120-ЭМ-HO 500 × 500</t>
  </si>
  <si>
    <t>КОМ-EI120-ЭМ-HO 600 × 600</t>
  </si>
  <si>
    <t>КОМ-EI120-ЭМ-HO 700 × 700</t>
  </si>
  <si>
    <t>КОМ-EI120-ЭМ-HO 800 × 800</t>
  </si>
  <si>
    <t>КОМ-EI120-ЭМ-HO 900 × 900</t>
  </si>
  <si>
    <t>КОМ-EI120-ЭМ-HO 1000 × 1000</t>
  </si>
  <si>
    <t xml:space="preserve">Клапан противодымной вентиляции "стенового" исполнения с электроприводом (с электромеханическим приводом) </t>
  </si>
  <si>
    <t xml:space="preserve">Клапан противодымной вентиляции "стенового" исполнения с электромагнитным приводом </t>
  </si>
  <si>
    <t xml:space="preserve">Клапан противодымной вентиляции "канального" исполнения с электромагнитным приводом </t>
  </si>
  <si>
    <t>КДМ-РВ 500 × 500</t>
  </si>
  <si>
    <t>КДМ-РВ 600 × 600</t>
  </si>
  <si>
    <t>КДМ-РВ 700 × 700</t>
  </si>
  <si>
    <t>КДМ-РВ 800 × 800</t>
  </si>
  <si>
    <t>КДМ-РВ 900 × 900</t>
  </si>
  <si>
    <t>КДМ-РВ 1000 × 1000</t>
  </si>
  <si>
    <t>КДМ-ЭМ 400 × 400</t>
  </si>
  <si>
    <t>КДМ-К-РВ 400 × 400</t>
  </si>
  <si>
    <t>КДМ-К-РВ 500 × 500</t>
  </si>
  <si>
    <t>КДМ-К-РВ 600 × 600</t>
  </si>
  <si>
    <t>КДМ-К-РВ 700 × 700</t>
  </si>
  <si>
    <t>КДМ-К-РВ 800 × 800</t>
  </si>
  <si>
    <t>КДМ-К-РВ 900 × 900</t>
  </si>
  <si>
    <t>КДМ-К-РВ 1000 × 1000</t>
  </si>
  <si>
    <t>№</t>
  </si>
  <si>
    <t>Эл. двигатель</t>
  </si>
  <si>
    <t>Сталь</t>
  </si>
  <si>
    <t>ВЗИ</t>
  </si>
  <si>
    <t>Клапан</t>
  </si>
  <si>
    <t>Поддон</t>
  </si>
  <si>
    <t>Стакан</t>
  </si>
  <si>
    <t>кВт</t>
  </si>
  <si>
    <t>об./мин.</t>
  </si>
  <si>
    <t>с/з</t>
  </si>
  <si>
    <t>01</t>
  </si>
  <si>
    <t>02</t>
  </si>
  <si>
    <t>Исполнение</t>
  </si>
  <si>
    <t>Эл .двигатель</t>
  </si>
  <si>
    <t>об/мин</t>
  </si>
  <si>
    <t>5-35-3,55</t>
  </si>
  <si>
    <t>5-35-4</t>
  </si>
  <si>
    <t>5-35-8</t>
  </si>
  <si>
    <t>5-35-8,5</t>
  </si>
  <si>
    <t>5-45-4,25</t>
  </si>
  <si>
    <t>5-45-8</t>
  </si>
  <si>
    <t>5-45-8,5</t>
  </si>
  <si>
    <t>5-50-8</t>
  </si>
  <si>
    <t>ВЦ №</t>
  </si>
  <si>
    <t xml:space="preserve">типа  ВР 6-13 </t>
  </si>
  <si>
    <t>типа ВР 6-28</t>
  </si>
  <si>
    <t>1*</t>
  </si>
  <si>
    <t>2*</t>
  </si>
  <si>
    <t>0,09(0,12)</t>
  </si>
  <si>
    <t>0,12(0,18)</t>
  </si>
  <si>
    <t>№ (размер фланца)</t>
  </si>
  <si>
    <t>1,6 (224х224)</t>
  </si>
  <si>
    <t>2,5 (355х355)</t>
  </si>
  <si>
    <t>3,15 (450х450)</t>
  </si>
  <si>
    <t>6,3 (900х900)</t>
  </si>
  <si>
    <t>8 (1200х1200)</t>
  </si>
  <si>
    <t>10 (1560х1560)</t>
  </si>
  <si>
    <t>2    (280х280)</t>
  </si>
  <si>
    <t>1* - металлический окрашенный корпус</t>
  </si>
  <si>
    <t>4   (560х560)</t>
  </si>
  <si>
    <t>5-50-9</t>
  </si>
  <si>
    <t xml:space="preserve">№  </t>
  </si>
  <si>
    <t>2,2 </t>
  </si>
  <si>
    <t xml:space="preserve">ВЗИ </t>
  </si>
  <si>
    <t>ВЕНТИЛЯТОРЫ ОСЕВЫЕ</t>
  </si>
  <si>
    <t>3 (4) лопасти</t>
  </si>
  <si>
    <t>схема 1</t>
  </si>
  <si>
    <t>Стойка</t>
  </si>
  <si>
    <t>Размер</t>
  </si>
  <si>
    <t>Цена</t>
  </si>
  <si>
    <t>200х200</t>
  </si>
  <si>
    <t>300х300</t>
  </si>
  <si>
    <t>600х600</t>
  </si>
  <si>
    <t>Цена.</t>
  </si>
  <si>
    <t>ВД-2,7</t>
  </si>
  <si>
    <t>ВД-3,5</t>
  </si>
  <si>
    <t>Д-3,5</t>
  </si>
  <si>
    <t>200х300</t>
  </si>
  <si>
    <t>200х400</t>
  </si>
  <si>
    <t>200х500</t>
  </si>
  <si>
    <t>200х600</t>
  </si>
  <si>
    <t>200х700</t>
  </si>
  <si>
    <t>200х800</t>
  </si>
  <si>
    <t>200х900</t>
  </si>
  <si>
    <t>200х1000</t>
  </si>
  <si>
    <t>300х400</t>
  </si>
  <si>
    <t>300х500</t>
  </si>
  <si>
    <t>300х600</t>
  </si>
  <si>
    <t>300х700</t>
  </si>
  <si>
    <t>300х800</t>
  </si>
  <si>
    <t>300х900</t>
  </si>
  <si>
    <t>300х1000</t>
  </si>
  <si>
    <t>400х400</t>
  </si>
  <si>
    <t>400х500</t>
  </si>
  <si>
    <t>400х600</t>
  </si>
  <si>
    <t>400х700</t>
  </si>
  <si>
    <t>400х800</t>
  </si>
  <si>
    <t>400х900</t>
  </si>
  <si>
    <t>400х1000</t>
  </si>
  <si>
    <t>500х500</t>
  </si>
  <si>
    <t>500х600</t>
  </si>
  <si>
    <t>500х700</t>
  </si>
  <si>
    <t>500х800</t>
  </si>
  <si>
    <t>500х900</t>
  </si>
  <si>
    <t>500х1000</t>
  </si>
  <si>
    <t>600х700</t>
  </si>
  <si>
    <t>600х800</t>
  </si>
  <si>
    <t>600х900</t>
  </si>
  <si>
    <t>600х1000</t>
  </si>
  <si>
    <t>700х700</t>
  </si>
  <si>
    <t>700х800</t>
  </si>
  <si>
    <t>700х900</t>
  </si>
  <si>
    <t>700х1000</t>
  </si>
  <si>
    <t>800х800</t>
  </si>
  <si>
    <t>800х900</t>
  </si>
  <si>
    <t>800х1000</t>
  </si>
  <si>
    <t>900х900</t>
  </si>
  <si>
    <t>900х1000</t>
  </si>
  <si>
    <t>1000х1000</t>
  </si>
  <si>
    <t>Без эл. подогрева</t>
  </si>
  <si>
    <t>С эл. подогревом</t>
  </si>
  <si>
    <t>200х200 Р</t>
  </si>
  <si>
    <t>200х200 Э</t>
  </si>
  <si>
    <t>300х250 Р</t>
  </si>
  <si>
    <t>300х250 Э</t>
  </si>
  <si>
    <t>400х400 Р</t>
  </si>
  <si>
    <t>400х400 Э</t>
  </si>
  <si>
    <t>400х600 Р</t>
  </si>
  <si>
    <t>400х600 Э</t>
  </si>
  <si>
    <t>500х1000 Р</t>
  </si>
  <si>
    <t>500х1000 Э</t>
  </si>
  <si>
    <t>600х600 Р</t>
  </si>
  <si>
    <t>600х600 Э</t>
  </si>
  <si>
    <t>600х800 Р</t>
  </si>
  <si>
    <t>600х800 Э</t>
  </si>
  <si>
    <t>600х1000 Р</t>
  </si>
  <si>
    <t>600х1000Э</t>
  </si>
  <si>
    <t>800х800 Р</t>
  </si>
  <si>
    <t>800х800 Э</t>
  </si>
  <si>
    <t>800х1000 Р</t>
  </si>
  <si>
    <t>800х1000 Э</t>
  </si>
  <si>
    <t>1000х800 Р</t>
  </si>
  <si>
    <t>1000х800 Э</t>
  </si>
  <si>
    <t>1000х1000 Р</t>
  </si>
  <si>
    <t>1000х1000 Э</t>
  </si>
  <si>
    <t>1200х1000 Р</t>
  </si>
  <si>
    <t>1200х1000 Э</t>
  </si>
  <si>
    <t>1200х1400 Р</t>
  </si>
  <si>
    <t>1200х1400 Э</t>
  </si>
  <si>
    <t>1400х1000 Р</t>
  </si>
  <si>
    <t>1400х1000 Э</t>
  </si>
  <si>
    <t>1400х1800 Р</t>
  </si>
  <si>
    <t>1400х1800 Э</t>
  </si>
  <si>
    <t>1600х1000 Р</t>
  </si>
  <si>
    <t>1600х1000 Э</t>
  </si>
  <si>
    <t>1600х1600 Р</t>
  </si>
  <si>
    <t>1600х1600 Э</t>
  </si>
  <si>
    <t>1800х1000 Р</t>
  </si>
  <si>
    <t>1800х1000 Э</t>
  </si>
  <si>
    <t>1800х1400 Р</t>
  </si>
  <si>
    <t>1800х1400 Э</t>
  </si>
  <si>
    <t>типа КВУ(серия 5.904-12)</t>
  </si>
  <si>
    <t xml:space="preserve">УНИФИЦИРОВАННЫЕ ВОЗДУХОЗАБОРНЫЕ </t>
  </si>
  <si>
    <r>
      <t>КЛАПАНЫ</t>
    </r>
    <r>
      <rPr>
        <sz val="10"/>
        <rFont val="Times New Roman"/>
        <family val="1"/>
        <charset val="204"/>
      </rPr>
      <t xml:space="preserve"> типа УВК</t>
    </r>
  </si>
  <si>
    <t>Обозначение</t>
  </si>
  <si>
    <t>Размеры сечения, мм</t>
  </si>
  <si>
    <t>КЛ.00.000</t>
  </si>
  <si>
    <t>КЛ.00.000-01</t>
  </si>
  <si>
    <t>КЛ.00.000-02</t>
  </si>
  <si>
    <t>630х630</t>
  </si>
  <si>
    <t>КЛ.00.000-03</t>
  </si>
  <si>
    <t>КЛ.00.000-04</t>
  </si>
  <si>
    <t>КЛ.00.000-05</t>
  </si>
  <si>
    <t>1250х1250</t>
  </si>
  <si>
    <t>Клапаны лепестковые к осевым вентиляторам</t>
  </si>
  <si>
    <t>Т-16</t>
  </si>
  <si>
    <t>Т-17</t>
  </si>
  <si>
    <t>Т-18</t>
  </si>
  <si>
    <t>Т-19</t>
  </si>
  <si>
    <t>Т-20</t>
  </si>
  <si>
    <t>Т-21</t>
  </si>
  <si>
    <t>Т-22</t>
  </si>
  <si>
    <t>Т-23</t>
  </si>
  <si>
    <t>Т-24</t>
  </si>
  <si>
    <t>Т-25</t>
  </si>
  <si>
    <t xml:space="preserve">КЛАПАНЫ  ВОЗДУШНЫЕ УТЕПЛЕННЫЕ </t>
  </si>
  <si>
    <t>КВС</t>
  </si>
  <si>
    <t>КВБ</t>
  </si>
  <si>
    <t> КФС</t>
  </si>
  <si>
    <t>КФБ</t>
  </si>
  <si>
    <t> КФСО</t>
  </si>
  <si>
    <t>КФБО</t>
  </si>
  <si>
    <t>КАЛОРИФЕРЫ ПЛАСТИНЧАТЫЕ</t>
  </si>
  <si>
    <t>типа ЭК</t>
  </si>
  <si>
    <t xml:space="preserve">Мощность эл/калорифера, кВт </t>
  </si>
  <si>
    <t>Вентилятор</t>
  </si>
  <si>
    <t>ЭКО-5</t>
  </si>
  <si>
    <t xml:space="preserve">ВО 06-300 № 3,15 </t>
  </si>
  <si>
    <t>ЭКО-10</t>
  </si>
  <si>
    <t>ВО 06-300 № 3,15</t>
  </si>
  <si>
    <t>ЭКО-20</t>
  </si>
  <si>
    <t>ВО 06-300 № 4</t>
  </si>
  <si>
    <t>ЭКО-25</t>
  </si>
  <si>
    <t>ЭКО-30</t>
  </si>
  <si>
    <t>ЭКО-40</t>
  </si>
  <si>
    <t>ЭКО-60</t>
  </si>
  <si>
    <t>ВО 06-300 № 5</t>
  </si>
  <si>
    <t>э/двигатель</t>
  </si>
  <si>
    <t>0,12-0,18/1500</t>
  </si>
  <si>
    <t>0,18-0,25/1500</t>
  </si>
  <si>
    <t xml:space="preserve"> 0,25/3000</t>
  </si>
  <si>
    <t>0,25-0,37/3000</t>
  </si>
  <si>
    <t xml:space="preserve"> 0,18-0,25/1500</t>
  </si>
  <si>
    <t>0,25/1500</t>
  </si>
  <si>
    <t>0,37/1500</t>
  </si>
  <si>
    <t>Марка</t>
  </si>
  <si>
    <t>ЩУ с МПР 51</t>
  </si>
  <si>
    <t>ЩУ с "Топаз"</t>
  </si>
  <si>
    <t>Калорифер</t>
  </si>
  <si>
    <t>Воздушно-тепловые установки  ВТУ</t>
  </si>
  <si>
    <t>ВТУ-4</t>
  </si>
  <si>
    <t>ВР 80-75 № 4 (0,75/1500)</t>
  </si>
  <si>
    <t>ВТУ-5</t>
  </si>
  <si>
    <t>ВР 80-75 № 5 (2,2/1500)</t>
  </si>
  <si>
    <t>ВТУ-6,3</t>
  </si>
  <si>
    <t>ВР 80-75 № 6,3 (3,0/1000)</t>
  </si>
  <si>
    <t>ВТУ-8</t>
  </si>
  <si>
    <t>ВР 80-75 № 8 (7,5/1000)</t>
  </si>
  <si>
    <t xml:space="preserve">                     типа  АПВ</t>
  </si>
  <si>
    <t>АПВ-50-30</t>
  </si>
  <si>
    <t>ВО 06-300 № 4 (0,18/1500)</t>
  </si>
  <si>
    <t xml:space="preserve">ВО 06-300 № 4 (0,25/1500) </t>
  </si>
  <si>
    <t>АПВ-70-40</t>
  </si>
  <si>
    <t>Пароводяные</t>
  </si>
  <si>
    <t>ОТОПИТЕЛЬНЫЕ АГРЕГАТЫ</t>
  </si>
  <si>
    <t>Электрические</t>
  </si>
  <si>
    <t>ЭКР-5</t>
  </si>
  <si>
    <t>ВР 280-46 № 2 (0,25/1500)</t>
  </si>
  <si>
    <t>ЭКР-10</t>
  </si>
  <si>
    <t>ВР 80-75 № 3,15 (0,37/1500)</t>
  </si>
  <si>
    <t>ЭКР-15</t>
  </si>
  <si>
    <t>ВР 280-46 № 2,5 (0,55/1500)</t>
  </si>
  <si>
    <t>ЭКР-25</t>
  </si>
  <si>
    <t>ВР 280-46 № 2,5 (0,75/1500)</t>
  </si>
  <si>
    <t>ЭКР-40</t>
  </si>
  <si>
    <t>ВР 280-46 № 4 (1,1/1000)</t>
  </si>
  <si>
    <t>ЭКР-60</t>
  </si>
  <si>
    <t>ВР 280-46 № 4 (1,5/1000)</t>
  </si>
  <si>
    <t>ЭКР-100</t>
  </si>
  <si>
    <t>ВР 280-46 № 5 (7,5/1500)</t>
  </si>
  <si>
    <t>СТД</t>
  </si>
  <si>
    <t>СТД-300В</t>
  </si>
  <si>
    <t>СТД-300П</t>
  </si>
  <si>
    <t>Тип</t>
  </si>
  <si>
    <t>Мощность калорифера, кВт</t>
  </si>
  <si>
    <t>АПК-1,6-2 Э</t>
  </si>
  <si>
    <t>АПК-1,6-2 В</t>
  </si>
  <si>
    <t>АПК-2-2 Э</t>
  </si>
  <si>
    <t>АПК-2-2 В</t>
  </si>
  <si>
    <t>АПК-2,5-2 Э</t>
  </si>
  <si>
    <t>АПК-2,5-2 В</t>
  </si>
  <si>
    <t>АПК-3,15-2 Э</t>
  </si>
  <si>
    <t>АПК-3,15-2 В</t>
  </si>
  <si>
    <t>АПК-4-4 Э</t>
  </si>
  <si>
    <t>АПК-4-4 В</t>
  </si>
  <si>
    <t>АПК-5-4 Э</t>
  </si>
  <si>
    <t>АПК-5-4 В</t>
  </si>
  <si>
    <t>АПК-6,3-4 Э</t>
  </si>
  <si>
    <t>АПК-6,3-4 В</t>
  </si>
  <si>
    <t>АПК-8-6 В</t>
  </si>
  <si>
    <t xml:space="preserve">   Теплоэлектровентиляторы типа ЭКР</t>
  </si>
  <si>
    <t>наименование</t>
  </si>
  <si>
    <t>ТЗК-2,5В</t>
  </si>
  <si>
    <t>ТЗК-3,15В</t>
  </si>
  <si>
    <t>ТЗК-4В</t>
  </si>
  <si>
    <t>ТЗК-5В</t>
  </si>
  <si>
    <t>ТЗК-6,3В</t>
  </si>
  <si>
    <t>ВОЗДУШНО-ТЕПЛОВЫЕ ЗАВЕСЫ «ТЗК»</t>
  </si>
  <si>
    <t>а) силовой блок ( канальный вентилятор ВК-11; калорифер водяной (В));</t>
  </si>
  <si>
    <t>б) раздаточный короб;</t>
  </si>
  <si>
    <t>Стандартная ТЗК  комплектация включает в себя:</t>
  </si>
  <si>
    <t>По заявке заказчика ТЗК могут быть укомплектованы паровым калорифером (П) или электрокалорифером (Э).</t>
  </si>
  <si>
    <t>Типоразмер</t>
  </si>
  <si>
    <t>Циклон  ЦН-11</t>
  </si>
  <si>
    <t>ЦН-15-200-1УП</t>
  </si>
  <si>
    <t>ЦН-15-300-1УП</t>
  </si>
  <si>
    <t>ЦН-15-400-1УП</t>
  </si>
  <si>
    <t>ЦН-15-500-1УП</t>
  </si>
  <si>
    <t>ЦН-15-600-1УП</t>
  </si>
  <si>
    <t>ЦН-15-700-1УП</t>
  </si>
  <si>
    <t>ЦН-15-800-1УП</t>
  </si>
  <si>
    <t>ЦН-15-900-1УП</t>
  </si>
  <si>
    <t>ЦН-15-1000-1УП</t>
  </si>
  <si>
    <t>ЦН-15-300-2УП</t>
  </si>
  <si>
    <t xml:space="preserve">ЦН-15-400-2УП </t>
  </si>
  <si>
    <t>ЦН-15-500-2УП</t>
  </si>
  <si>
    <t>ЦН-15-600-2УП</t>
  </si>
  <si>
    <t>ЦН-15-700-2УП</t>
  </si>
  <si>
    <t>ЦН-15-800-2УП</t>
  </si>
  <si>
    <t>ЦН-15-900-2УП</t>
  </si>
  <si>
    <t>ЦН-15-1000-2УП</t>
  </si>
  <si>
    <t>ЦН-15-300-4УП</t>
  </si>
  <si>
    <t>ЦН-15-400-4УП</t>
  </si>
  <si>
    <t>ЦН-15-500-4УП</t>
  </si>
  <si>
    <t>ЦН-15-600-4УП</t>
  </si>
  <si>
    <t>ЦН-15-700-4УП</t>
  </si>
  <si>
    <t>ЦН-15-800-4УП</t>
  </si>
  <si>
    <t>ЦН-15-900-4УП</t>
  </si>
  <si>
    <t>ЦН-15-400-6УП</t>
  </si>
  <si>
    <t>ЦН-15-500-6УП</t>
  </si>
  <si>
    <t>ЦН-15-600-6УП</t>
  </si>
  <si>
    <t>ЦН-15-700-6УП</t>
  </si>
  <si>
    <t>ЦН-15-800-6УП</t>
  </si>
  <si>
    <t>ЦН-15-900-6УП</t>
  </si>
  <si>
    <t>ЦН-15-500-8УП</t>
  </si>
  <si>
    <t>ЦН-15-600-8УП</t>
  </si>
  <si>
    <t>Бункер с затвором к циклонам</t>
  </si>
  <si>
    <t>цена</t>
  </si>
  <si>
    <t>ЦИКЛОНЫ</t>
  </si>
  <si>
    <t>рабочий объем, м3</t>
  </si>
  <si>
    <t>№ диаметра  осадочного цилиндра</t>
  </si>
  <si>
    <t>Циклон  ЦН-15</t>
  </si>
  <si>
    <t>Рабочий объем бункера, м3</t>
  </si>
  <si>
    <t>Цена комплекта</t>
  </si>
  <si>
    <t>ТИПА ЦН-11 (ЦН-15)</t>
  </si>
  <si>
    <t>Циклоны типа  Ц</t>
  </si>
  <si>
    <t xml:space="preserve">ВО 06-300 № 6,3 (1,1-1,5/1500) </t>
  </si>
  <si>
    <t>ВО 06-300 № 4  (0,75/3000)</t>
  </si>
  <si>
    <t>ВЗИ схема 1</t>
  </si>
  <si>
    <t>схема 6 (шкивы)</t>
  </si>
  <si>
    <t>схема 5   (муфта)</t>
  </si>
  <si>
    <t>Камера (улитка)                  к ЦН-15</t>
  </si>
  <si>
    <t>Циклон Ц                          (гипродревпром)</t>
  </si>
  <si>
    <t>к вент-ру №</t>
  </si>
  <si>
    <t>Наименование</t>
  </si>
  <si>
    <t>СИСТЕМЫ УПРАВЛЕНИЯ ПРИТОЧНОЙ УСТАНОВКОЙ АПК</t>
  </si>
  <si>
    <t>в) мягкая вставка, соединяющая силовой блок и раздаточный короб</t>
  </si>
  <si>
    <t>ПЫЛЕОЧИСТНАЯ УСТАНОВКА</t>
  </si>
  <si>
    <t>Базовая комплектация *</t>
  </si>
  <si>
    <t>*  Базовая комплектация включает:</t>
  </si>
  <si>
    <t>0,12 (0,18)</t>
  </si>
  <si>
    <t>без э/дв!!!</t>
  </si>
  <si>
    <t>!!! - вентиляторы без электродвигателей поставляются без гарантии</t>
  </si>
  <si>
    <t>!!!  - вентиляторы без электродвигателей поставляются без гарантии</t>
  </si>
  <si>
    <t>КСн-1</t>
  </si>
  <si>
    <t>КСн-2</t>
  </si>
  <si>
    <t>КСн-3</t>
  </si>
  <si>
    <t>КСн-4</t>
  </si>
  <si>
    <t>Электродвигатель</t>
  </si>
  <si>
    <t>Мошность, кВт</t>
  </si>
  <si>
    <t>Частота вращ. об/мин</t>
  </si>
  <si>
    <t>Цена, руб</t>
  </si>
  <si>
    <t>с ручным приводом</t>
  </si>
  <si>
    <t>САУ-АПК (В)-ТРМ33-Щ4.01</t>
  </si>
  <si>
    <t>САУ-АПК (В)-2ТРМ1</t>
  </si>
  <si>
    <t>САУ-АПК (Э)-ТРМ1</t>
  </si>
  <si>
    <t xml:space="preserve">Щит управления с блоком ТРМ33-Щ4.01 </t>
  </si>
  <si>
    <t>Датчик температуры обратной воды</t>
  </si>
  <si>
    <t>Регулируемый вентиль Ф32 с приводом SERVOMOTORE</t>
  </si>
  <si>
    <t>Датчик температуры приточной воды</t>
  </si>
  <si>
    <t>Датчик температуры наружного воздуха</t>
  </si>
  <si>
    <t>Датчик протока воды (поставляется по отдельному заказу)</t>
  </si>
  <si>
    <t>Комплектность САУ-АПК(В)-ТРМ33-Щ4.01</t>
  </si>
  <si>
    <t>Комплектность САУ-АПК(В)-2ТРМ1</t>
  </si>
  <si>
    <t xml:space="preserve">Щит управления с блоком 2ТРМ1 </t>
  </si>
  <si>
    <t>Запорный вентиль Ф32 с приводом SERVOMOTORE</t>
  </si>
  <si>
    <t>Комплектность САУ-АПК(Э)-ТРМ1</t>
  </si>
  <si>
    <t xml:space="preserve">Щит управления с блоком ТРМ1 </t>
  </si>
  <si>
    <t>Датчик температуры воздуха</t>
  </si>
  <si>
    <t>ЩИТЫ УПРАВЛЕНИЯ ВЕНТИЛЯТОРАМИ типа ЩУВ</t>
  </si>
  <si>
    <t>Номер щита</t>
  </si>
  <si>
    <t>Габаритные размеры, мм</t>
  </si>
  <si>
    <t>150х250х250</t>
  </si>
  <si>
    <t>200х300х300</t>
  </si>
  <si>
    <t>250х400х400</t>
  </si>
  <si>
    <t>Щит управления электровентилятором предназначен для включения и выключения электродвигателя вентилятора и обеспечивает защиту от коротких замыканий. Данный щит управления применяется и для управления вентилятором в составе агрегатов типа ВТУ, АПВ, АО2 и СТД</t>
  </si>
  <si>
    <t>3*</t>
  </si>
  <si>
    <t>* - для щита номер 3 марка магнитного пускателя и марка теплового реле согласовываются дополнительно</t>
  </si>
  <si>
    <t>0,09÷3,0</t>
  </si>
  <si>
    <t>37,0÷90,0</t>
  </si>
  <si>
    <t>типа ВО 06-300 (аналог ВГП-01) /типа ВО 14-320 (аналог ВГП-02)</t>
  </si>
  <si>
    <t>Диаметр, мм</t>
  </si>
  <si>
    <t>4,0÷5,5</t>
  </si>
  <si>
    <t>без НА*</t>
  </si>
  <si>
    <t>Дымоудаления</t>
  </si>
  <si>
    <t>750/500*</t>
  </si>
  <si>
    <t>750/580*</t>
  </si>
  <si>
    <t>1000/580*</t>
  </si>
  <si>
    <t>1000/820*</t>
  </si>
  <si>
    <t>1000/900*</t>
  </si>
  <si>
    <t>1000/960*</t>
  </si>
  <si>
    <t>1000/1120*</t>
  </si>
  <si>
    <t>1000/1280*</t>
  </si>
  <si>
    <t>750/440*</t>
  </si>
  <si>
    <t>750/560*</t>
  </si>
  <si>
    <t>1000/620*</t>
  </si>
  <si>
    <t>1000/700*</t>
  </si>
  <si>
    <t>1500/1050*</t>
  </si>
  <si>
    <t>1500/1120*</t>
  </si>
  <si>
    <t>1500/1280*</t>
  </si>
  <si>
    <t>750/535*</t>
  </si>
  <si>
    <t>750/650*</t>
  </si>
  <si>
    <t>750/685*</t>
  </si>
  <si>
    <t>750/755*</t>
  </si>
  <si>
    <t>1000/800*</t>
  </si>
  <si>
    <t>750/400*</t>
  </si>
  <si>
    <t>750/480*</t>
  </si>
  <si>
    <t>750/550*</t>
  </si>
  <si>
    <t>1000/500*</t>
  </si>
  <si>
    <t>750/600*</t>
  </si>
  <si>
    <t>1000/550*</t>
  </si>
  <si>
    <t>750/670*</t>
  </si>
  <si>
    <t>1000/1050*</t>
  </si>
  <si>
    <t>1000/600*</t>
  </si>
  <si>
    <t>1000/1000*</t>
  </si>
  <si>
    <t>1000/1100*</t>
  </si>
  <si>
    <t>1500/1250*</t>
  </si>
  <si>
    <t>1500/1400*</t>
  </si>
  <si>
    <t>1500/1550*</t>
  </si>
  <si>
    <t>1500/1720*</t>
  </si>
  <si>
    <t>750/660*</t>
  </si>
  <si>
    <t>750/750*</t>
  </si>
  <si>
    <t>1000/850*</t>
  </si>
  <si>
    <t>1000/950*</t>
  </si>
  <si>
    <t>750/470*</t>
  </si>
  <si>
    <t>750/540*</t>
  </si>
  <si>
    <t>750/620*</t>
  </si>
  <si>
    <t>750/700*</t>
  </si>
  <si>
    <t>750/800*</t>
  </si>
  <si>
    <t>750/300*</t>
  </si>
  <si>
    <t>750/350*</t>
  </si>
  <si>
    <t>750/450*</t>
  </si>
  <si>
    <t>750/680*</t>
  </si>
  <si>
    <t>750/820*</t>
  </si>
  <si>
    <t>750/880*</t>
  </si>
  <si>
    <t>750/360*</t>
  </si>
  <si>
    <t>750/410*</t>
  </si>
  <si>
    <t>750/520*</t>
  </si>
  <si>
    <t>750/570*</t>
  </si>
  <si>
    <t>750/630*</t>
  </si>
  <si>
    <t>750/240*</t>
  </si>
  <si>
    <t>750/270*</t>
  </si>
  <si>
    <t>750/465*</t>
  </si>
  <si>
    <t>750/490*</t>
  </si>
  <si>
    <t>1500/580*</t>
  </si>
  <si>
    <t>1500/650*</t>
  </si>
  <si>
    <t>1000/485*</t>
  </si>
  <si>
    <t>1000/610*</t>
  </si>
  <si>
    <t>3000/2781*</t>
  </si>
  <si>
    <t>1500/1410*</t>
  </si>
  <si>
    <t>3000/2100*</t>
  </si>
  <si>
    <t>3000/2850*</t>
  </si>
  <si>
    <t>1500/1430*</t>
  </si>
  <si>
    <t>1500/1360*</t>
  </si>
  <si>
    <t>1500/1500*</t>
  </si>
  <si>
    <t>1500/1755*</t>
  </si>
  <si>
    <t>3000/2500*</t>
  </si>
  <si>
    <t>1000/930*</t>
  </si>
  <si>
    <t>1000/1020*</t>
  </si>
  <si>
    <t>1000/1130*</t>
  </si>
  <si>
    <t>1500/1450*</t>
  </si>
  <si>
    <t>1500/2040*</t>
  </si>
  <si>
    <t>1500/1240*</t>
  </si>
  <si>
    <t>1500/1285*</t>
  </si>
  <si>
    <t>1500/1810*</t>
  </si>
  <si>
    <t>1000/975*</t>
  </si>
  <si>
    <t>1500/1300*</t>
  </si>
  <si>
    <t>3000/2900*</t>
  </si>
  <si>
    <t>1500/2610*</t>
  </si>
  <si>
    <t>1500/2620*</t>
  </si>
  <si>
    <t>3000/2940*</t>
  </si>
  <si>
    <t>1500/2100*</t>
  </si>
  <si>
    <t>1500/2300*</t>
  </si>
  <si>
    <t xml:space="preserve">1500/2040* </t>
  </si>
  <si>
    <t>1500/2600*</t>
  </si>
  <si>
    <t>1500/1625*</t>
  </si>
  <si>
    <t>1000/1090*</t>
  </si>
  <si>
    <t>1000/1170*</t>
  </si>
  <si>
    <t>1500/1370*</t>
  </si>
  <si>
    <t>1500/1590*</t>
  </si>
  <si>
    <t>1500/1650*</t>
  </si>
  <si>
    <t>1500/1860*</t>
  </si>
  <si>
    <t>1500/1480*</t>
  </si>
  <si>
    <t>* - число оборотов рабочего колеса</t>
  </si>
  <si>
    <t xml:space="preserve">1500/1755*  </t>
  </si>
  <si>
    <t>1500/2030*</t>
  </si>
  <si>
    <t xml:space="preserve"> 1500/2225*</t>
  </si>
  <si>
    <t xml:space="preserve">1500/2225*  </t>
  </si>
  <si>
    <t>1500/2500*</t>
  </si>
  <si>
    <t xml:space="preserve">1500/1740*  </t>
  </si>
  <si>
    <t xml:space="preserve"> 1500/2040*</t>
  </si>
  <si>
    <t xml:space="preserve">1500/1615*  </t>
  </si>
  <si>
    <t>1500/1740*</t>
  </si>
  <si>
    <t>1500/1615*</t>
  </si>
  <si>
    <t xml:space="preserve">1500/1450* </t>
  </si>
  <si>
    <t>200х150</t>
  </si>
  <si>
    <t>400х300</t>
  </si>
  <si>
    <t>КП1-Сн*</t>
  </si>
  <si>
    <t>КП2-Сн*</t>
  </si>
  <si>
    <t>КП3-Сн*</t>
  </si>
  <si>
    <t>КП4-Сн*</t>
  </si>
  <si>
    <t>КПС*</t>
  </si>
  <si>
    <t>КПБ*</t>
  </si>
  <si>
    <t>1800х2400 Р</t>
  </si>
  <si>
    <t>1800х2400 Э</t>
  </si>
  <si>
    <t>1800х1400</t>
  </si>
  <si>
    <t>2400х1000</t>
  </si>
  <si>
    <t>2400х1400</t>
  </si>
  <si>
    <t>с ручным  приводом (Р)</t>
  </si>
  <si>
    <t>Размеры, мм</t>
  </si>
  <si>
    <t>круглые</t>
  </si>
  <si>
    <t>прямоугольные</t>
  </si>
  <si>
    <t>КО</t>
  </si>
  <si>
    <t>ф250</t>
  </si>
  <si>
    <t>Коп</t>
  </si>
  <si>
    <t>150х150</t>
  </si>
  <si>
    <t>КО-01</t>
  </si>
  <si>
    <t>ф315</t>
  </si>
  <si>
    <t>КОп-01</t>
  </si>
  <si>
    <t>КО-02</t>
  </si>
  <si>
    <t>ф400</t>
  </si>
  <si>
    <t>КОп-02</t>
  </si>
  <si>
    <t>250х250</t>
  </si>
  <si>
    <t>КО-03</t>
  </si>
  <si>
    <t>ф500</t>
  </si>
  <si>
    <t>КОп-03</t>
  </si>
  <si>
    <t>КО-04</t>
  </si>
  <si>
    <t>ф630</t>
  </si>
  <si>
    <t>КОп-04</t>
  </si>
  <si>
    <t>КО-05</t>
  </si>
  <si>
    <t>ф800</t>
  </si>
  <si>
    <t>КОп-05</t>
  </si>
  <si>
    <t>КО-06</t>
  </si>
  <si>
    <t>ф1000</t>
  </si>
  <si>
    <t>КОп-06</t>
  </si>
  <si>
    <t>КО-07</t>
  </si>
  <si>
    <t>ф1250</t>
  </si>
  <si>
    <t>ТЯГОДУТЬЕВЫЕ МАШИНЫ типа ВДН и ДН</t>
  </si>
  <si>
    <t>Всасывающие карманы</t>
  </si>
  <si>
    <t>без э/дв.!!!</t>
  </si>
  <si>
    <t xml:space="preserve">         АГРЕГАТ ПЫЛЕУЛАВЛИВАЮЩИЙ </t>
  </si>
  <si>
    <t xml:space="preserve">Дымоудаления </t>
  </si>
  <si>
    <t>Углерод. сталь</t>
  </si>
  <si>
    <t xml:space="preserve">  Подставки под калориферы (аналог серии 1.494-25)</t>
  </si>
  <si>
    <t>H=104 мм</t>
  </si>
  <si>
    <t>H=300 мм</t>
  </si>
  <si>
    <t>Высота</t>
  </si>
  <si>
    <t>ФИЛЬТРЫ ЯЧЕЙКОВЫЕ</t>
  </si>
  <si>
    <t>ФяРБ</t>
  </si>
  <si>
    <t>ФяВБ</t>
  </si>
  <si>
    <t>ФяУБ</t>
  </si>
  <si>
    <t>514х514</t>
  </si>
  <si>
    <r>
      <t>ДУ-01/02       600</t>
    </r>
    <r>
      <rPr>
        <vertAlign val="superscript"/>
        <sz val="8"/>
        <rFont val="Times New Roman"/>
        <family val="1"/>
        <charset val="204"/>
      </rPr>
      <t>0</t>
    </r>
    <r>
      <rPr>
        <sz val="8"/>
        <rFont val="Times New Roman"/>
        <family val="1"/>
        <charset val="204"/>
      </rPr>
      <t>/400</t>
    </r>
    <r>
      <rPr>
        <vertAlign val="superscript"/>
        <sz val="8"/>
        <rFont val="Times New Roman"/>
        <family val="1"/>
        <charset val="204"/>
      </rPr>
      <t>0</t>
    </r>
    <r>
      <rPr>
        <sz val="8"/>
        <rFont val="Times New Roman"/>
        <family val="1"/>
        <charset val="204"/>
      </rPr>
      <t xml:space="preserve">                                      </t>
    </r>
  </si>
  <si>
    <r>
      <t>ДУ-01/02                       600</t>
    </r>
    <r>
      <rPr>
        <sz val="8"/>
        <rFont val="Arial"/>
        <family val="2"/>
        <charset val="204"/>
      </rPr>
      <t>°</t>
    </r>
    <r>
      <rPr>
        <sz val="8"/>
        <rFont val="Times New Roman"/>
        <family val="1"/>
        <charset val="204"/>
      </rPr>
      <t>/400</t>
    </r>
    <r>
      <rPr>
        <sz val="8"/>
        <rFont val="Arial"/>
        <family val="2"/>
        <charset val="204"/>
      </rPr>
      <t>°</t>
    </r>
    <r>
      <rPr>
        <sz val="8"/>
        <rFont val="Times New Roman"/>
        <family val="1"/>
        <charset val="204"/>
      </rPr>
      <t xml:space="preserve">                                    </t>
    </r>
  </si>
  <si>
    <r>
      <t>ДУ-01/02                       600</t>
    </r>
    <r>
      <rPr>
        <sz val="8"/>
        <rFont val="Arial"/>
        <family val="2"/>
        <charset val="204"/>
      </rPr>
      <t>°</t>
    </r>
    <r>
      <rPr>
        <sz val="8"/>
        <rFont val="Times New Roman"/>
        <family val="1"/>
        <charset val="204"/>
      </rPr>
      <t>/400</t>
    </r>
    <r>
      <rPr>
        <sz val="8"/>
        <rFont val="Arial"/>
        <family val="2"/>
        <charset val="204"/>
      </rPr>
      <t>°</t>
    </r>
    <r>
      <rPr>
        <sz val="8"/>
        <rFont val="Times New Roman"/>
        <family val="1"/>
        <charset val="204"/>
      </rPr>
      <t xml:space="preserve">                                     </t>
    </r>
  </si>
  <si>
    <t>Р-101</t>
  </si>
  <si>
    <t>ф100</t>
  </si>
  <si>
    <t>Р-135</t>
  </si>
  <si>
    <t>150х100</t>
  </si>
  <si>
    <t>Р-102</t>
  </si>
  <si>
    <t>ф115</t>
  </si>
  <si>
    <t>Р-136</t>
  </si>
  <si>
    <t>Р-103</t>
  </si>
  <si>
    <t>ф130</t>
  </si>
  <si>
    <t>Р-137</t>
  </si>
  <si>
    <t>200х100</t>
  </si>
  <si>
    <t>Р-104</t>
  </si>
  <si>
    <t>ф140</t>
  </si>
  <si>
    <t>Р-138</t>
  </si>
  <si>
    <t>Р-105</t>
  </si>
  <si>
    <t>ф150</t>
  </si>
  <si>
    <t>Р-139</t>
  </si>
  <si>
    <t>Р-106</t>
  </si>
  <si>
    <t>ф165</t>
  </si>
  <si>
    <t>Р-140</t>
  </si>
  <si>
    <t>250х200</t>
  </si>
  <si>
    <t xml:space="preserve">  Обозначение</t>
  </si>
  <si>
    <t>Р-107</t>
  </si>
  <si>
    <t>ф195</t>
  </si>
  <si>
    <t>Р-141</t>
  </si>
  <si>
    <t>Р-108</t>
  </si>
  <si>
    <t>ф215</t>
  </si>
  <si>
    <t>Р-142</t>
  </si>
  <si>
    <t>300х200</t>
  </si>
  <si>
    <t>Р-109</t>
  </si>
  <si>
    <t>ф235</t>
  </si>
  <si>
    <t>Р-143</t>
  </si>
  <si>
    <t>300х250</t>
  </si>
  <si>
    <t>Р-110</t>
  </si>
  <si>
    <t>ф265</t>
  </si>
  <si>
    <t>Р-144</t>
  </si>
  <si>
    <t>Р-111</t>
  </si>
  <si>
    <t>ф285</t>
  </si>
  <si>
    <t>Р-145</t>
  </si>
  <si>
    <t>400х250</t>
  </si>
  <si>
    <t>Р-112</t>
  </si>
  <si>
    <t>ф320</t>
  </si>
  <si>
    <t>Р-146</t>
  </si>
  <si>
    <t>Р-113</t>
  </si>
  <si>
    <t>ф375</t>
  </si>
  <si>
    <t>Р-147</t>
  </si>
  <si>
    <t>Р-114</t>
  </si>
  <si>
    <t>ф440</t>
  </si>
  <si>
    <t>Р-148</t>
  </si>
  <si>
    <t>500х300</t>
  </si>
  <si>
    <t>Р-115</t>
  </si>
  <si>
    <t>ф495</t>
  </si>
  <si>
    <t>Р-149</t>
  </si>
  <si>
    <t>500х400</t>
  </si>
  <si>
    <t>Р-116</t>
  </si>
  <si>
    <t>ф545</t>
  </si>
  <si>
    <t>Р-150</t>
  </si>
  <si>
    <t>Р-117</t>
  </si>
  <si>
    <t>ф595</t>
  </si>
  <si>
    <t>Р-151</t>
  </si>
  <si>
    <t>600х400</t>
  </si>
  <si>
    <t>Р-118</t>
  </si>
  <si>
    <t>ф660</t>
  </si>
  <si>
    <t>Р-152</t>
  </si>
  <si>
    <t>600х500</t>
  </si>
  <si>
    <t>Р-119</t>
  </si>
  <si>
    <t>ф775</t>
  </si>
  <si>
    <t>Р-153</t>
  </si>
  <si>
    <t>700х500</t>
  </si>
  <si>
    <t>9-55-10</t>
  </si>
  <si>
    <t>9-55-12,5</t>
  </si>
  <si>
    <t>1500/1160*</t>
  </si>
  <si>
    <t>углерод. (оцинков.) сталь</t>
  </si>
  <si>
    <t>нерж. сталь 12Х18Н10Т (К)</t>
  </si>
  <si>
    <t>алюм. (ВКЗ)</t>
  </si>
  <si>
    <t>нерж. сталь 12Х18Н10Т (ВК)</t>
  </si>
  <si>
    <t>разнор. (В)</t>
  </si>
  <si>
    <t xml:space="preserve">углерод. сталь  </t>
  </si>
  <si>
    <t>нерж. Сх.1,3,5</t>
  </si>
  <si>
    <t>углерод. сталь</t>
  </si>
  <si>
    <t>ВЗИ разнор. (В)</t>
  </si>
  <si>
    <t xml:space="preserve">Исполне ние </t>
  </si>
  <si>
    <t>нерж.сталь 12Х18Н10Т (К)</t>
  </si>
  <si>
    <t>нерж.сталь (ВК)</t>
  </si>
  <si>
    <t>ВЗИ разн. (В)</t>
  </si>
  <si>
    <t xml:space="preserve">углерод. сталь </t>
  </si>
  <si>
    <t>типа КЛ (серия 1.494-33)</t>
  </si>
  <si>
    <t>разнор.
 (В)</t>
  </si>
  <si>
    <t>алюм.
(ВКЗ)</t>
  </si>
  <si>
    <t>алюм. 
(ВКЗ)</t>
  </si>
  <si>
    <t xml:space="preserve">разнор. 
(В)                                                             </t>
  </si>
  <si>
    <t>разнор.
(В)</t>
  </si>
  <si>
    <t>ВЗИ разнор.
(В)</t>
  </si>
  <si>
    <t>00</t>
  </si>
  <si>
    <t>03</t>
  </si>
  <si>
    <t>04</t>
  </si>
  <si>
    <t>4,0</t>
  </si>
  <si>
    <t>15,0</t>
  </si>
  <si>
    <t>11,0</t>
  </si>
  <si>
    <t>Вариант</t>
  </si>
  <si>
    <t xml:space="preserve">         КАЛОРИФЕРЫ БИМЕТАЛЛИЧЕСКИЕ</t>
  </si>
  <si>
    <t>КСк-2</t>
  </si>
  <si>
    <t xml:space="preserve"> КП2-Ск</t>
  </si>
  <si>
    <t>КСк-3</t>
  </si>
  <si>
    <t xml:space="preserve"> КП3-Ск</t>
  </si>
  <si>
    <t>КСк-4</t>
  </si>
  <si>
    <t xml:space="preserve"> КП4-Ск</t>
  </si>
  <si>
    <t xml:space="preserve">Мощность эл/калорифера кВт </t>
  </si>
  <si>
    <r>
      <t xml:space="preserve">        ЭЛЕКТРОКАЛОРИФЕРЫ</t>
    </r>
    <r>
      <rPr>
        <sz val="10"/>
        <rFont val="Times New Roman"/>
        <family val="1"/>
        <charset val="204"/>
      </rPr>
      <t xml:space="preserve"> типа ЭКО</t>
    </r>
  </si>
  <si>
    <t>КДМ-К-ЭМ 400 × 400</t>
  </si>
  <si>
    <t>КОМ-EI120-PB-HO 450 × 450</t>
  </si>
  <si>
    <t xml:space="preserve">с эл.приводом*  </t>
  </si>
  <si>
    <t>Цена, руб.**</t>
  </si>
  <si>
    <t>с эл.приводом (Э)</t>
  </si>
  <si>
    <t xml:space="preserve">Р  - ручной привод;    Э - электропривод </t>
  </si>
  <si>
    <t>КДМ-РВ 400 × 400</t>
  </si>
  <si>
    <t>**-Приточная установка АПК представляет собой полностью укомплектованный агрегат для обработки воздуха (вентилятор типа ВК-11, фильтр, калорифер водяной (В) или электрический (Э), воздушный клапан типа КВУ и шумоглушитель).</t>
  </si>
  <si>
    <t>АПК-10-6 В</t>
  </si>
  <si>
    <t xml:space="preserve">   </t>
  </si>
  <si>
    <t>АПК-12,5-8 В</t>
  </si>
  <si>
    <t xml:space="preserve">        АПК-12,5 рассчитывается индивидуально </t>
  </si>
  <si>
    <t xml:space="preserve">                              ВЕНТИЛЯЦИОННО-ПРИТОЧНЫЕ УСТАНОВКИ ТИПА АПК</t>
  </si>
  <si>
    <t>* - применяется с системой автоматического управленияч САУ-АПК, поставляется отдельно.</t>
  </si>
  <si>
    <r>
      <t xml:space="preserve">     ЗИЛ 900М</t>
    </r>
    <r>
      <rPr>
        <sz val="8"/>
        <rFont val="Arial Cyr"/>
        <charset val="204"/>
      </rPr>
      <t xml:space="preserve"> </t>
    </r>
  </si>
  <si>
    <t>ФИЛЬТРЫ КАРМАННЫЕ</t>
  </si>
  <si>
    <t>ФяК 226х226х120-3</t>
  </si>
  <si>
    <t>ФяК 280х280х160-3</t>
  </si>
  <si>
    <t>ФяК 356х356х180-4</t>
  </si>
  <si>
    <t>ФяК 442х442х210-5</t>
  </si>
  <si>
    <t>ФяК 566х566х335-6</t>
  </si>
  <si>
    <t>ФяК 690х690х350-7</t>
  </si>
  <si>
    <t>ФяК 900х900х400-8</t>
  </si>
  <si>
    <t>ФяК 1200х1200х470-10</t>
  </si>
  <si>
    <t>2* - корпус из алюминевого профиля со встроенной системой шумопоглощения и теплоизоляции</t>
  </si>
  <si>
    <t xml:space="preserve">Возможно изготовление фильтров нестандартных типоразмеров. </t>
  </si>
  <si>
    <r>
      <t>циклон 1÷6 шт., улитку 1</t>
    </r>
    <r>
      <rPr>
        <sz val="9"/>
        <rFont val="Arial Cyr"/>
        <charset val="204"/>
      </rPr>
      <t>÷</t>
    </r>
    <r>
      <rPr>
        <sz val="9"/>
        <rFont val="Garamond"/>
        <family val="1"/>
        <charset val="204"/>
      </rPr>
      <t xml:space="preserve">6 шт., бункер с затвором </t>
    </r>
  </si>
  <si>
    <t xml:space="preserve">      ПА 212-Р</t>
  </si>
  <si>
    <t xml:space="preserve">      ПА 212-М</t>
  </si>
  <si>
    <t>12,5 (1895х1895)</t>
  </si>
  <si>
    <t>Вентиляторы осевые  типа ВО 25-188 для подпора воздуха в системы дымоудаления</t>
  </si>
  <si>
    <t>5                          (710х710)</t>
  </si>
  <si>
    <t>ВДН, ДН-11,2</t>
  </si>
  <si>
    <t xml:space="preserve"> Цена НА*</t>
  </si>
  <si>
    <t>1000/422*</t>
  </si>
  <si>
    <t>1000/451*</t>
  </si>
  <si>
    <t>1000/502*</t>
  </si>
  <si>
    <t>1500/960*</t>
  </si>
  <si>
    <t>1500/620*</t>
  </si>
  <si>
    <t>1500/700*</t>
  </si>
  <si>
    <t>1500/770*</t>
  </si>
  <si>
    <t>1500/850*</t>
  </si>
  <si>
    <t>1000/535*</t>
  </si>
  <si>
    <t>1000/650*</t>
  </si>
  <si>
    <t>1000/685*</t>
  </si>
  <si>
    <t>1000/755*</t>
  </si>
  <si>
    <t>1500/755*</t>
  </si>
  <si>
    <t>1500/800*</t>
  </si>
  <si>
    <t>1000/400*</t>
  </si>
  <si>
    <t>1500/400*</t>
  </si>
  <si>
    <t>1000/440*</t>
  </si>
  <si>
    <t>1000/480*</t>
  </si>
  <si>
    <t>1500/500*</t>
  </si>
  <si>
    <t>1500/550*</t>
  </si>
  <si>
    <t>1500/600*</t>
  </si>
  <si>
    <t>1000/670*</t>
  </si>
  <si>
    <t>1500/670*</t>
  </si>
  <si>
    <t>1500/422*</t>
  </si>
  <si>
    <t>750/422*</t>
  </si>
  <si>
    <t>750/451*</t>
  </si>
  <si>
    <t>1500/451*</t>
  </si>
  <si>
    <t>750/502*</t>
  </si>
  <si>
    <t>1500/502*</t>
  </si>
  <si>
    <t>1500/900*</t>
  </si>
  <si>
    <t>1500/1000*</t>
  </si>
  <si>
    <t>1500/1100*</t>
  </si>
  <si>
    <t>3000/1250*</t>
  </si>
  <si>
    <t>3000/1400*</t>
  </si>
  <si>
    <t>3000/1550*</t>
  </si>
  <si>
    <t>3000/1720*</t>
  </si>
  <si>
    <t>1000/660*</t>
  </si>
  <si>
    <t>1000/750*</t>
  </si>
  <si>
    <t>1500/950*</t>
  </si>
  <si>
    <t>1000/470*</t>
  </si>
  <si>
    <t>1000/540*</t>
  </si>
  <si>
    <t>1000/350*</t>
  </si>
  <si>
    <t>1000/450*</t>
  </si>
  <si>
    <t>1000/560*</t>
  </si>
  <si>
    <t>1000/680*</t>
  </si>
  <si>
    <t>1500/680*</t>
  </si>
  <si>
    <t>1500/750*</t>
  </si>
  <si>
    <t>1500/820*</t>
  </si>
  <si>
    <t>1000/880*</t>
  </si>
  <si>
    <t>1500/880*</t>
  </si>
  <si>
    <t>1000/360*</t>
  </si>
  <si>
    <t>1000/410*</t>
  </si>
  <si>
    <t>1000/520*</t>
  </si>
  <si>
    <t>1000/570*</t>
  </si>
  <si>
    <t>1500/570*</t>
  </si>
  <si>
    <t>1000/630*</t>
  </si>
  <si>
    <t>1500/630*</t>
  </si>
  <si>
    <t>1000/240*</t>
  </si>
  <si>
    <t>1000/270*</t>
  </si>
  <si>
    <t>1000/300*</t>
  </si>
  <si>
    <t>3000/1755*</t>
  </si>
  <si>
    <t>3000/2030*</t>
  </si>
  <si>
    <t>3000/2225*</t>
  </si>
  <si>
    <t>3000/1450*</t>
  </si>
  <si>
    <t>3000/1615*</t>
  </si>
  <si>
    <t>3000/1810*</t>
  </si>
  <si>
    <t>3000/2040*</t>
  </si>
  <si>
    <t>ДН-12,5</t>
  </si>
  <si>
    <t>3000/2300*</t>
  </si>
  <si>
    <t>3000/2610*</t>
  </si>
  <si>
    <t>3000/2620*</t>
  </si>
  <si>
    <t>3000/1625*</t>
  </si>
  <si>
    <t>1500/1170*</t>
  </si>
  <si>
    <t>3000/1240*</t>
  </si>
  <si>
    <t>3000/1370*</t>
  </si>
  <si>
    <t>3000/1590*</t>
  </si>
  <si>
    <t>3000/1650*</t>
  </si>
  <si>
    <t>3000/1860*</t>
  </si>
  <si>
    <t>1000/1160*</t>
  </si>
  <si>
    <t>1000/1250*</t>
  </si>
  <si>
    <t>3000/1480*</t>
  </si>
  <si>
    <t>1000/770*</t>
  </si>
  <si>
    <t>7,5</t>
  </si>
  <si>
    <t>5,5</t>
  </si>
  <si>
    <r>
      <t xml:space="preserve">                        02; 04 </t>
    </r>
    <r>
      <rPr>
        <sz val="8"/>
        <rFont val="Arial Cyr"/>
        <charset val="204"/>
      </rPr>
      <t>- без входного направляющего аппарата</t>
    </r>
  </si>
  <si>
    <t>типа ВО 16-310</t>
  </si>
  <si>
    <t>типа ВС 10-400</t>
  </si>
  <si>
    <t xml:space="preserve">            ВЕНТИЛЯТОРЫ СТРУЙНЫЕ</t>
  </si>
  <si>
    <t>ВД-2,5</t>
  </si>
  <si>
    <t>Д-2,7</t>
  </si>
  <si>
    <t>ВДН-9</t>
  </si>
  <si>
    <t>ДН-9</t>
  </si>
  <si>
    <t>ВДН-12,5</t>
  </si>
  <si>
    <t>ВДН-5, ДН-5</t>
  </si>
  <si>
    <t>ВДН-6,3, ДН-6,3</t>
  </si>
  <si>
    <t>ВДН-8, ДН-8</t>
  </si>
  <si>
    <t>ВДН-10, ДН-10</t>
  </si>
  <si>
    <t>ВДН-13, ДН-13</t>
  </si>
  <si>
    <t>ВД-13,5</t>
  </si>
  <si>
    <t>ВДН-15</t>
  </si>
  <si>
    <t>ДН-15</t>
  </si>
  <si>
    <t>ВДН-17</t>
  </si>
  <si>
    <t>ДН-17</t>
  </si>
  <si>
    <t>ВМ-15</t>
  </si>
  <si>
    <t xml:space="preserve">             типа  ВЦ 5-35; ВЦ 5-45; ВЦ 5-50</t>
  </si>
  <si>
    <t xml:space="preserve">                                  типа  ВР 9-55</t>
  </si>
  <si>
    <t>Циклоны типа СИОТ-М</t>
  </si>
  <si>
    <t>ВМ-17</t>
  </si>
  <si>
    <t>УП 1.02</t>
  </si>
  <si>
    <t>УП 1.02-01</t>
  </si>
  <si>
    <t>УП 1.02-02</t>
  </si>
  <si>
    <t>диаметр</t>
  </si>
  <si>
    <t>УП 1.02-03</t>
  </si>
  <si>
    <t>УП 1.02-04</t>
  </si>
  <si>
    <t>УП 1.02-05</t>
  </si>
  <si>
    <t>УП 1.02-06</t>
  </si>
  <si>
    <t>УП 1.02-07</t>
  </si>
  <si>
    <t>УП 1.02-08</t>
  </si>
  <si>
    <t>УП 1.02-10</t>
  </si>
  <si>
    <t>УП 1.02-09</t>
  </si>
  <si>
    <t>1000х1600 Р</t>
  </si>
  <si>
    <t>1000х1600 Э</t>
  </si>
  <si>
    <t>1000х600 Р</t>
  </si>
  <si>
    <t>1000х600 Э</t>
  </si>
  <si>
    <t>Д-13,5</t>
  </si>
  <si>
    <t>3000/2895*</t>
  </si>
  <si>
    <t>1500/975*</t>
  </si>
  <si>
    <t>1000/980*</t>
  </si>
  <si>
    <t>1500/980*</t>
  </si>
  <si>
    <t>1500/1200*</t>
  </si>
  <si>
    <t>3000/1300*</t>
  </si>
  <si>
    <t>1500/652*</t>
  </si>
  <si>
    <t>1500/728*</t>
  </si>
  <si>
    <t>1000/776*</t>
  </si>
  <si>
    <t xml:space="preserve"> типа  ВЦ 6-20 </t>
  </si>
  <si>
    <t xml:space="preserve"> типа  ВР 7-20 </t>
  </si>
  <si>
    <t>1500/1630*</t>
  </si>
  <si>
    <t>1500/1825*</t>
  </si>
  <si>
    <t xml:space="preserve">    ВЕНТИЛЯТОРЫ ВЫСОКОГО ДАВЛЕНИЯ</t>
  </si>
  <si>
    <t xml:space="preserve">    типа  ВР 12-26 (аналог ВПВ-ВД; ВР 240-26)</t>
  </si>
  <si>
    <t>нерж.сталь 12Х18Н10Т  (ВК)</t>
  </si>
  <si>
    <t>3000*</t>
  </si>
  <si>
    <t>1500*</t>
  </si>
  <si>
    <t xml:space="preserve"> Цена Н.А.</t>
  </si>
  <si>
    <t>Н.А. - направляющий аппарат</t>
  </si>
  <si>
    <t>сх.5* с Н.А.</t>
  </si>
  <si>
    <t>сх.1 без Н.А.</t>
  </si>
  <si>
    <t>КВП 40-20 (2,0)</t>
  </si>
  <si>
    <t>КВП 50-25 (2,5)</t>
  </si>
  <si>
    <t>КВП 50-30 (2,5)</t>
  </si>
  <si>
    <t>КВП 60-30 (3,15)</t>
  </si>
  <si>
    <t>КВП 60-35 (3,15)</t>
  </si>
  <si>
    <t>КВП 70-40 (3,55)</t>
  </si>
  <si>
    <t>КВП 80-50 (4,0)</t>
  </si>
  <si>
    <t>КВП 90-50 (5,0)</t>
  </si>
  <si>
    <t>315х315</t>
  </si>
  <si>
    <t>КЛ.00.000-06</t>
  </si>
  <si>
    <t>КЛ.00.000-07</t>
  </si>
  <si>
    <t>КДМ-РВ 300 × 300</t>
  </si>
  <si>
    <t>КДМ-РВ 550 × 550</t>
  </si>
  <si>
    <t>КДМ-РВ 650 × 650</t>
  </si>
  <si>
    <t>КДМ-ЭМ 300 × 300</t>
  </si>
  <si>
    <t>КДМ-ЭМ 500 × 500</t>
  </si>
  <si>
    <t>КДМ-ЭМ 600 × 600</t>
  </si>
  <si>
    <t>КДМ-К-РВ 300×300</t>
  </si>
  <si>
    <t>КДМ-К-РВ 550 × 550</t>
  </si>
  <si>
    <t>КДМ-К-РВ 650 × 650</t>
  </si>
  <si>
    <t>КДМ-К-ЭМ 300 × 300</t>
  </si>
  <si>
    <t>КДМ-К-ЭМ 500 × 500</t>
  </si>
  <si>
    <t>КДМ-К-ЭМ 600 × 600</t>
  </si>
  <si>
    <t xml:space="preserve">       Клапаны обратные</t>
  </si>
  <si>
    <t xml:space="preserve">Дроссель-клапаны </t>
  </si>
  <si>
    <t xml:space="preserve">        4 (6) лопаток                        реверсивные типа ВО 16-300                                    </t>
  </si>
  <si>
    <t>ВЕНТИЛЯТОРЫ СРЕДНЕГО ДАВЛЕНИЯ  типа ВР 280-46 (аналог ВЦ 14-46; ВР 15-45; ВР 300-45; ВПВ-СД)</t>
  </si>
  <si>
    <t>ВЕНТИЛЯТОРЫ МЕЛЬНИЧНЫЕ</t>
  </si>
  <si>
    <t xml:space="preserve">ВЕНТИЛЯТОРЫ ПЫЛЕВЫЕ типа ВРП 01(05) (аналог ВР 100-45; ВРП 115-45; ВЦП 7-40; ВЦП 6-46; ВП) </t>
  </si>
  <si>
    <t xml:space="preserve"> ВЗИ разнор. (В)</t>
  </si>
  <si>
    <t xml:space="preserve"> ВЕНТИЛЯТОРЫ ВЫСОКОГО ДАВЛЕНИЯ типа ВР 132-30 (аналог ВЦ 6-28, ВВД)</t>
  </si>
  <si>
    <r>
      <t>ВЕНТИЛЯТОРЫ КРЫШНЫЕ типа  ВКР (аналог ВВП; ВКРМ; ВКРС)</t>
    </r>
    <r>
      <rPr>
        <sz val="10"/>
        <rFont val="Times New Roman"/>
        <family val="1"/>
        <charset val="204"/>
      </rPr>
      <t xml:space="preserve">                     </t>
    </r>
    <r>
      <rPr>
        <b/>
        <sz val="10"/>
        <rFont val="Times New Roman"/>
        <family val="1"/>
        <charset val="204"/>
      </rPr>
      <t xml:space="preserve">      </t>
    </r>
  </si>
  <si>
    <t xml:space="preserve"> КРЫШНЫЕ ОСЕВЫЕ типа ВКО</t>
  </si>
  <si>
    <t>ВЕНТИЛЯТОРЫ КАНАЛЬНЫЕ типа КВП – прямоугольного сечения</t>
  </si>
  <si>
    <t xml:space="preserve">ВЕНТИЛЯТОРЫ КАНАЛЬНЫЕ типа  ВК-11  </t>
  </si>
  <si>
    <t>Мощн. эл. двигателя вентилятора, кВт</t>
  </si>
  <si>
    <t>ЩУЭ - щит управления электрокалорифером без терморегулятора,</t>
  </si>
  <si>
    <t>ЩУЭТ - щит управления электрокалорифером с терморегулятором,</t>
  </si>
  <si>
    <t>При заказе необходимо указать вид щита:</t>
  </si>
  <si>
    <t>мощность электродвигателя вентилятора (кВт),</t>
  </si>
  <si>
    <t>мощность калорифера (кВт).</t>
  </si>
  <si>
    <t xml:space="preserve">Например: </t>
  </si>
  <si>
    <t>Щит управления типа ЩУ3</t>
  </si>
  <si>
    <t>Щит управления типа ЩУЭТ</t>
  </si>
  <si>
    <t xml:space="preserve">ЩИТЫ УПРАВЛЕНИЯ типа ЩУЭ и ЩУЭТ </t>
  </si>
  <si>
    <t>(для агрегатов ЭКО и ЭКР)</t>
  </si>
  <si>
    <t xml:space="preserve">ДЛЯ СУШИЛЬНЫХ КАМЕР </t>
  </si>
  <si>
    <r>
      <t xml:space="preserve">1.Щит управления для воздушно-отопительного агрегата ЭКР-5 - </t>
    </r>
    <r>
      <rPr>
        <b/>
        <sz val="10"/>
        <rFont val="Garamond"/>
        <family val="1"/>
        <charset val="204"/>
      </rPr>
      <t>ЩУЭ 0,25-6</t>
    </r>
  </si>
  <si>
    <r>
      <t xml:space="preserve">2.Щит управления с терморегулятором для воздушно-отопительного агрегата ЭКР-60 - </t>
    </r>
    <r>
      <rPr>
        <b/>
        <sz val="10"/>
        <rFont val="Garamond"/>
        <family val="1"/>
        <charset val="204"/>
      </rPr>
      <t>ЩУЭТ 1,5-60</t>
    </r>
  </si>
  <si>
    <r>
      <t xml:space="preserve">3.Щит управления для электрокалорифера обдуваемого ЭКО-10 с электродвигателем вентилятора 0,25 кВт - </t>
    </r>
    <r>
      <rPr>
        <b/>
        <sz val="10"/>
        <rFont val="Garamond"/>
        <family val="1"/>
        <charset val="204"/>
      </rPr>
      <t xml:space="preserve">ЩУЭ 0,25-12  </t>
    </r>
  </si>
  <si>
    <t xml:space="preserve">Вентиляторы с № 6,3 поставляются с поддонами. </t>
  </si>
  <si>
    <t>ФяК 287х287х300-3</t>
  </si>
  <si>
    <t>ФяК 287х592х300-3</t>
  </si>
  <si>
    <t>ФяК 305х305х300-4</t>
  </si>
  <si>
    <t>ФяК 305х610х300-4</t>
  </si>
  <si>
    <t>ФяК 490х287х300-5</t>
  </si>
  <si>
    <t>ФяК 490х592х300-5</t>
  </si>
  <si>
    <t>ФяК 500х500х300-6</t>
  </si>
  <si>
    <t>ФяК 592х592х335-6</t>
  </si>
  <si>
    <t>ФяК 610х610х350-7</t>
  </si>
  <si>
    <t xml:space="preserve">Предел огнестойкости клапанов КДМ и КОМ 2,0 часа в исполнении огнезадерживающего и 2,0 часа в исполнении дымового. </t>
  </si>
  <si>
    <t>КДМ-ЭМ 550 × 550</t>
  </si>
  <si>
    <t>Клапан противодымной вентиляции "канального" исполнения с электроприводом (с электромеханическим приводом)</t>
  </si>
  <si>
    <t>КДМ-К-ЭМ 550 × 550</t>
  </si>
  <si>
    <t>КДМ-ЭМ 650 × 650</t>
  </si>
  <si>
    <t>КДМ-ЭМ 700 × 700</t>
  </si>
  <si>
    <t>КДМ-ЭМ 800 × 800</t>
  </si>
  <si>
    <t>КДМ-ЭМ 900 × 900</t>
  </si>
  <si>
    <t>КДМ-ЭМ 1000 × 1000</t>
  </si>
  <si>
    <t>КДМ-К-ЭМ 650 × 650</t>
  </si>
  <si>
    <t>КДМ-К-ЭМ 700 × 700</t>
  </si>
  <si>
    <t>КДМ-К-ЭМ 800 × 800</t>
  </si>
  <si>
    <t xml:space="preserve">    </t>
  </si>
  <si>
    <t>ВЕНТИЛЯТОРЫ НИЗКОГО ДАВЛЕНИЯ типа ВР 80-75; ВР 86-77 (аналог ВЦ 4-75; ВЦ 4-70; ВПВ-НД)</t>
  </si>
  <si>
    <t>ВР 80-75№</t>
  </si>
  <si>
    <t>Цена направляющего аппарата Н.А.* на №16 - 61440 руб.с НДС</t>
  </si>
  <si>
    <t>Цена направляющего аппарата Н.А.* на №20 - 116610 руб.с НДС</t>
  </si>
  <si>
    <t xml:space="preserve">16 без Н.А.*  </t>
  </si>
  <si>
    <t xml:space="preserve">20 без Н.А.* </t>
  </si>
  <si>
    <t>ВР 280-46№</t>
  </si>
  <si>
    <r>
      <t>ДУ-01/02       600</t>
    </r>
    <r>
      <rPr>
        <vertAlign val="superscript"/>
        <sz val="8"/>
        <rFont val="Garamond"/>
        <family val="1"/>
        <charset val="204"/>
      </rPr>
      <t>0</t>
    </r>
    <r>
      <rPr>
        <sz val="8"/>
        <rFont val="Garamond"/>
        <family val="1"/>
        <charset val="204"/>
      </rPr>
      <t>/400</t>
    </r>
    <r>
      <rPr>
        <vertAlign val="superscript"/>
        <sz val="8"/>
        <rFont val="Garamond"/>
        <family val="1"/>
        <charset val="204"/>
      </rPr>
      <t>0</t>
    </r>
    <r>
      <rPr>
        <sz val="8"/>
        <rFont val="Garamond"/>
        <family val="1"/>
        <charset val="204"/>
      </rPr>
      <t xml:space="preserve">                                      </t>
    </r>
  </si>
  <si>
    <t>ВР 9-55 №</t>
  </si>
  <si>
    <t>ВДН-19</t>
  </si>
  <si>
    <t>ДН-19</t>
  </si>
  <si>
    <t>ТЯГОДУТЬЕВЫЕ МАШИНЫ типа ВД и Д</t>
  </si>
  <si>
    <t>ВД-15,5</t>
  </si>
  <si>
    <t>Д-15,5</t>
  </si>
  <si>
    <t>ВДН, ДН№</t>
  </si>
  <si>
    <t>ВД, Д№</t>
  </si>
  <si>
    <t>Исполн. раб.колеса</t>
  </si>
  <si>
    <t xml:space="preserve">01- рабочее колесо низкого давления   </t>
  </si>
  <si>
    <t>02- рабочее колесо среднего давления</t>
  </si>
  <si>
    <t>ВЗИ нерж., разнор. 1*</t>
  </si>
  <si>
    <t>ВЗИ  нерж., разнор. 1*</t>
  </si>
  <si>
    <t>По желанию заказчика возможно изготовление клапана  типа КВУ любого типоразмера.</t>
  </si>
  <si>
    <t xml:space="preserve">Клапаны типа УВК изготавливаются на заказ с шагом 100 мм.  </t>
  </si>
  <si>
    <t xml:space="preserve">Любые клапаны нестандартного сечения изготавливаются на заказ с шагом 50 мм, цена определяется по большей стороне сечения.    </t>
  </si>
  <si>
    <t xml:space="preserve">         КЛАПАНЫ ОГНЕЗАДЕРЖИВАЮЩИЕ ТИПА КОМ</t>
  </si>
  <si>
    <t xml:space="preserve">           КЛАПАНЫ ПРОТИВОДЫМНОЙ ВЕНТИЛЯЦИИ ТИПА КДМ</t>
  </si>
  <si>
    <t>КАЛОРИФЕРЫ СПИРАЛЬНО-НАВИВНЫЕ</t>
  </si>
  <si>
    <t xml:space="preserve">   КАЛОРИФЕРЫ ЭЛЕКТРИЧЕСКИЕ</t>
  </si>
  <si>
    <t xml:space="preserve">      Цена САУ-АПК (В)-ТРМ33-Щ4.01 для АПК-10,  </t>
  </si>
  <si>
    <r>
      <t>САУ-АПК(В)-ТРМ33-Щ4.01</t>
    </r>
    <r>
      <rPr>
        <sz val="11"/>
        <rFont val="Garamond"/>
        <family val="1"/>
        <charset val="204"/>
      </rPr>
      <t xml:space="preserve"> - обеспечивает соблюдение заданного теплового режима, плавное регулирование мощности калорифера (расход теплоносителя) и предохраняет систему от замерзания.</t>
    </r>
  </si>
  <si>
    <r>
      <t>САУ-АПК(В)-2ТРМ1</t>
    </r>
    <r>
      <rPr>
        <sz val="11"/>
        <rFont val="Garamond"/>
        <family val="1"/>
        <charset val="204"/>
      </rPr>
      <t xml:space="preserve"> - обеспечивает соблюдение заданного теплового режима, ступенчатое регулирование мощности (запорный вентиль имеет 2 рабочих положения).</t>
    </r>
  </si>
  <si>
    <r>
      <t>САУ-АПК(Э)-ТРМ1</t>
    </r>
    <r>
      <rPr>
        <sz val="11"/>
        <rFont val="Garamond"/>
        <family val="1"/>
        <charset val="204"/>
      </rPr>
      <t xml:space="preserve"> - обеспечивает соблюдение заданного теплового режима, ступенчатое изменение мощности обогрева (калорифер имеет 3 ступени нагрева).</t>
    </r>
  </si>
  <si>
    <t>1 шт.</t>
  </si>
  <si>
    <t>Например: клапан 600х300 мм будет стоить, как клапан 600х600 мм.</t>
  </si>
  <si>
    <t xml:space="preserve">Вентиляторы из нерж.стали 08Х17, 08Х17Т изготавливаются по спецзаказу </t>
  </si>
  <si>
    <t>Вентиляторы из нерж.стали 08Х17, 08Х17Т изготавливаются по спецзаказу со скидкой 5-7%</t>
  </si>
  <si>
    <t xml:space="preserve">Вентиляторы из нерж.стали 08Х17, 08Х17Т изготавливаются </t>
  </si>
  <si>
    <t>по спецзаказу со скидкой 5-7%</t>
  </si>
  <si>
    <t xml:space="preserve">со скидкой 5-7% </t>
  </si>
  <si>
    <t>ДВЕРИ И ЛЮКИ ГЕРМЕТИЧЕСКИКИЕ        для вентиляционных камер серия 5.904-4</t>
  </si>
  <si>
    <t>обозначение</t>
  </si>
  <si>
    <t>исполнение</t>
  </si>
  <si>
    <t>неутепленное</t>
  </si>
  <si>
    <t>Дверь Дг 1,25х0,5</t>
  </si>
  <si>
    <t>Дверь Дг 0,9х0,4</t>
  </si>
  <si>
    <t>утепленное</t>
  </si>
  <si>
    <t>Дверь Дгу 1,25х0,5</t>
  </si>
  <si>
    <t>Дверь Дгу 0,9х0,4</t>
  </si>
  <si>
    <t>Люк  ЛГ 0,6х0,5</t>
  </si>
  <si>
    <t>Люк  ЛГу 0,6х0,5</t>
  </si>
  <si>
    <t>По желанию заказчика возможно изготовление дверей и люков любого типоразмера.</t>
  </si>
  <si>
    <t xml:space="preserve">ВЕНТИЛЯТОРЫ ОСЕВЫЕ ДЫМОУДАЛЕНИЯ </t>
  </si>
  <si>
    <t>КСк 3-11</t>
  </si>
  <si>
    <t>типа ВО 16-310 ДУ (аналог ВО 21-210 ДУ, ВО 13-284 ДУ)</t>
  </si>
  <si>
    <t>Вентиляторы низкого давления изготавливаются в исполнении 5-02 №8-12,5 (до эл/двигателя 30,0/750 включительно)</t>
  </si>
  <si>
    <t>ВД-18,0</t>
  </si>
  <si>
    <t>Д-18,0</t>
  </si>
  <si>
    <t xml:space="preserve">       ПРЯМОУГОЛЬНЫЕ</t>
  </si>
  <si>
    <t>КРУГЛЫЕ</t>
  </si>
  <si>
    <t>КОМ-EI120-PB-HO-150</t>
  </si>
  <si>
    <t>КОМ-EI120-PB-HO-200</t>
  </si>
  <si>
    <t>КОМ-EI120-PB-HO-225</t>
  </si>
  <si>
    <t>КОМ-EI120-PB-HO-250</t>
  </si>
  <si>
    <t>КОМ-EI120-PB-HO-280</t>
  </si>
  <si>
    <t>КОМ-EI120-PB-HO-315</t>
  </si>
  <si>
    <t>КОМ-EI120-PB-HO-400</t>
  </si>
  <si>
    <t>КОМ-EI120-PB-HO-450</t>
  </si>
  <si>
    <t>КОМ-EI120-PB-HO-500</t>
  </si>
  <si>
    <t>КОМ-EI120-PB-HO-630</t>
  </si>
  <si>
    <t>КОМ-EI120-PB-HO-710</t>
  </si>
  <si>
    <t>КОМ-EI120-PB-HO-560</t>
  </si>
  <si>
    <t>КОМ-EI120-PB-HЗ-150</t>
  </si>
  <si>
    <t>КОМ-EI120-PB-HЗ-200</t>
  </si>
  <si>
    <t>КОМ-EI120-PB-HЗ-225</t>
  </si>
  <si>
    <t>КОМ-EI120-PB-HЗ-250</t>
  </si>
  <si>
    <t>КОМ-EI120-PB-HЗ-280</t>
  </si>
  <si>
    <t>КОМ-EI120-PB-HЗ-315</t>
  </si>
  <si>
    <t>КОМ-EI120-PB-HЗ-400</t>
  </si>
  <si>
    <t>КОМ-EI120-PB-HЗ-450</t>
  </si>
  <si>
    <t>КОМ-EI120-PB-HЗ-500</t>
  </si>
  <si>
    <t>КОМ-EI120-PB-HЗ-560</t>
  </si>
  <si>
    <t>КОМ-EI120-PB-HЗ-630</t>
  </si>
  <si>
    <t>КОМ-EI120-PB-HЗ-710</t>
  </si>
  <si>
    <t>КОМ-EI120-ЭМ-HO-150</t>
  </si>
  <si>
    <t>КОМ-EI120-ЭМ-HO-200</t>
  </si>
  <si>
    <t>КОМ-EI120-ЭМ-HO-225</t>
  </si>
  <si>
    <t>КОМ-EI120-ЭМ-HO-250</t>
  </si>
  <si>
    <t>КОМ-EI120-ЭМ-HO-280</t>
  </si>
  <si>
    <t>КОМ-EI120-ЭМ-HO-315</t>
  </si>
  <si>
    <t>КОМ-EI120-ЭМ-HO-400</t>
  </si>
  <si>
    <t>КОМ-EI120-ЭМ-HO-500</t>
  </si>
  <si>
    <t>КОМ-EI120-ЭМ-HO-560</t>
  </si>
  <si>
    <t>КОМ-EI120-ЭМ-HO-450</t>
  </si>
  <si>
    <t>КОМ-EI120-ЭМ-HO-630</t>
  </si>
  <si>
    <t>КОМ-EI120-ЭМ-HO-710</t>
  </si>
  <si>
    <t>КОМ-EI120-PB-HO 150 × 150</t>
  </si>
  <si>
    <t>КОМ-EI120-PB-HЗ 150 × 150</t>
  </si>
  <si>
    <t>КОМ-EI120-ЭМ-HO 150 × 150</t>
  </si>
  <si>
    <t>Решетки декоративные для клапанов дымоудаления - 1280 руб.</t>
  </si>
  <si>
    <r>
      <t>Вентиляторы низкого давления №14 изготавливаются только с углом разворота корпуса 0</t>
    </r>
    <r>
      <rPr>
        <vertAlign val="superscript"/>
        <sz val="10"/>
        <rFont val="Garamond"/>
        <family val="1"/>
        <charset val="204"/>
      </rPr>
      <t xml:space="preserve">0            </t>
    </r>
  </si>
  <si>
    <r>
      <t>Вентиляторы низкого давления №16, №20 изготавливаются только с углом разворота корпуса 0</t>
    </r>
    <r>
      <rPr>
        <vertAlign val="superscript"/>
        <sz val="10"/>
        <rFont val="Garamond"/>
        <family val="1"/>
        <charset val="204"/>
      </rPr>
      <t xml:space="preserve">0 </t>
    </r>
    <r>
      <rPr>
        <sz val="10"/>
        <rFont val="Garamond"/>
        <family val="1"/>
        <charset val="204"/>
      </rPr>
      <t>либо 90</t>
    </r>
    <r>
      <rPr>
        <vertAlign val="superscript"/>
        <sz val="10"/>
        <rFont val="Garamond"/>
        <family val="1"/>
        <charset val="204"/>
      </rPr>
      <t>0</t>
    </r>
    <r>
      <rPr>
        <sz val="10"/>
        <rFont val="Garamond"/>
        <family val="1"/>
        <charset val="204"/>
      </rPr>
      <t xml:space="preserve">,  </t>
    </r>
    <r>
      <rPr>
        <vertAlign val="superscript"/>
        <sz val="10"/>
        <rFont val="Garamond"/>
        <family val="1"/>
        <charset val="204"/>
      </rPr>
      <t xml:space="preserve">       </t>
    </r>
  </si>
  <si>
    <r>
      <t>по с/з могут изготавливаться вентиляторы с углом разворота корпуса 180</t>
    </r>
    <r>
      <rPr>
        <vertAlign val="superscript"/>
        <sz val="10"/>
        <rFont val="Garamond"/>
        <family val="1"/>
        <charset val="204"/>
      </rPr>
      <t>0</t>
    </r>
  </si>
  <si>
    <t>750/690*</t>
  </si>
  <si>
    <t>750/730*</t>
  </si>
  <si>
    <t>750/775*</t>
  </si>
  <si>
    <t xml:space="preserve"> нержавейка, колпак оцинкованный  (колпак нерж. +20%)</t>
  </si>
  <si>
    <r>
      <t xml:space="preserve">ДЕФЛЕКТОРЫ </t>
    </r>
    <r>
      <rPr>
        <sz val="10"/>
        <color indexed="8"/>
        <rFont val="Times New Roman"/>
        <family val="1"/>
        <charset val="204"/>
      </rPr>
      <t>типа Т</t>
    </r>
  </si>
  <si>
    <t xml:space="preserve">1500/1810*  </t>
  </si>
  <si>
    <t xml:space="preserve">1500/2285*  </t>
  </si>
  <si>
    <t>1500/2575*</t>
  </si>
  <si>
    <t xml:space="preserve">1500/2575*  </t>
  </si>
  <si>
    <t>ВЕНТИЛЯТОРЫ НИЗКОГО ДАВЛЕНИЯ типа ВР 80-75/6 и ВР 80-75/9</t>
  </si>
  <si>
    <r>
      <t>ДУ       600</t>
    </r>
    <r>
      <rPr>
        <vertAlign val="superscript"/>
        <sz val="8"/>
        <rFont val="Garamond"/>
        <family val="1"/>
        <charset val="204"/>
      </rPr>
      <t>0</t>
    </r>
    <r>
      <rPr>
        <sz val="8"/>
        <rFont val="Garamond"/>
        <family val="1"/>
        <charset val="204"/>
      </rPr>
      <t xml:space="preserve">                                     </t>
    </r>
  </si>
  <si>
    <t>без э/двигателя</t>
  </si>
  <si>
    <t>ВР 80-75/6,9 №</t>
  </si>
  <si>
    <t>кол лопаток</t>
  </si>
  <si>
    <t>Исп</t>
  </si>
  <si>
    <t>1500/965</t>
  </si>
  <si>
    <t>1500/1095</t>
  </si>
  <si>
    <t>1500/120</t>
  </si>
  <si>
    <t>1500/1345</t>
  </si>
  <si>
    <t>1500/1495</t>
  </si>
  <si>
    <t>1500/1660</t>
  </si>
  <si>
    <t>1500/1885</t>
  </si>
  <si>
    <t>1500/1970</t>
  </si>
  <si>
    <t>1000/735</t>
  </si>
  <si>
    <t>1000/820</t>
  </si>
  <si>
    <t>1000/900</t>
  </si>
  <si>
    <t>1500/1005</t>
  </si>
  <si>
    <t>1500/1115</t>
  </si>
  <si>
    <t>1500/1265</t>
  </si>
  <si>
    <t>1500/1405</t>
  </si>
  <si>
    <t>1500/1510</t>
  </si>
  <si>
    <t>1500/1550</t>
  </si>
  <si>
    <t>750/565</t>
  </si>
  <si>
    <t>750/620</t>
  </si>
  <si>
    <t>750/690</t>
  </si>
  <si>
    <t>1000/770</t>
  </si>
  <si>
    <t>1000/785</t>
  </si>
  <si>
    <t>1000/970</t>
  </si>
  <si>
    <t>1500/1040</t>
  </si>
  <si>
    <t>1500/1100</t>
  </si>
  <si>
    <t>1500/1225</t>
  </si>
  <si>
    <t>750/477</t>
  </si>
  <si>
    <t>750/529</t>
  </si>
  <si>
    <t>750/603</t>
  </si>
  <si>
    <t>750/668</t>
  </si>
  <si>
    <t>750/717</t>
  </si>
  <si>
    <t>750/759</t>
  </si>
  <si>
    <t>1000/842</t>
  </si>
  <si>
    <t>1000/903</t>
  </si>
  <si>
    <t>1000/964</t>
  </si>
  <si>
    <t>Модель</t>
  </si>
  <si>
    <t>FDU48-003</t>
  </si>
  <si>
    <t>FDU48-004</t>
  </si>
  <si>
    <t>FDU48-006</t>
  </si>
  <si>
    <t>FDU48-008</t>
  </si>
  <si>
    <t>FDU48-010</t>
  </si>
  <si>
    <t>FDU48-013</t>
  </si>
  <si>
    <t>FDU48-018</t>
  </si>
  <si>
    <t>FDU48-026</t>
  </si>
  <si>
    <t>FDU48-031</t>
  </si>
  <si>
    <t>FDU48-037</t>
  </si>
  <si>
    <t>FDU48-046</t>
  </si>
  <si>
    <t>FDU48-061</t>
  </si>
  <si>
    <t>FDU48-074</t>
  </si>
  <si>
    <t>FDU48-090</t>
  </si>
  <si>
    <t>FDU48-109</t>
  </si>
  <si>
    <t>FDU48-146</t>
  </si>
  <si>
    <t>Ток(А)</t>
  </si>
  <si>
    <t>сх.3 с Н.А.до 250 град</t>
  </si>
  <si>
    <t>сх.3 с Н.А. до 400 град</t>
  </si>
  <si>
    <t>УП 2</t>
  </si>
  <si>
    <t>УП 2-01</t>
  </si>
  <si>
    <t>УП 2-02</t>
  </si>
  <si>
    <t>УП 2-03</t>
  </si>
  <si>
    <t>УП 2-04</t>
  </si>
  <si>
    <t>УП 2-05</t>
  </si>
  <si>
    <t>УП 2-06</t>
  </si>
  <si>
    <t>УП 2-07</t>
  </si>
  <si>
    <t>УП 2-08</t>
  </si>
  <si>
    <t>УП 2-09</t>
  </si>
  <si>
    <t>УП 2-10</t>
  </si>
  <si>
    <t>УП 2-11</t>
  </si>
  <si>
    <t>УП 2-12</t>
  </si>
  <si>
    <t>УП 2-13</t>
  </si>
  <si>
    <t>УП 2-14</t>
  </si>
  <si>
    <t>УП 2-15</t>
  </si>
  <si>
    <t>УП 2-16</t>
  </si>
  <si>
    <t>УП 2-17</t>
  </si>
  <si>
    <t>УП 2-18</t>
  </si>
  <si>
    <t>УП 2-19</t>
  </si>
  <si>
    <t>УП 2-20</t>
  </si>
  <si>
    <t>УП 2-21</t>
  </si>
  <si>
    <t>УП 3</t>
  </si>
  <si>
    <t>УП 3-01</t>
  </si>
  <si>
    <t>УП 3-02</t>
  </si>
  <si>
    <t>УП 3-03</t>
  </si>
  <si>
    <t>УП 3-04</t>
  </si>
  <si>
    <t>УП 3-05</t>
  </si>
  <si>
    <t>УП 3-06</t>
  </si>
  <si>
    <t>УП 3-07</t>
  </si>
  <si>
    <t>УП 3-08</t>
  </si>
  <si>
    <t>УП 3-09</t>
  </si>
  <si>
    <t>УП 3-10</t>
  </si>
  <si>
    <t>УП 3-11</t>
  </si>
  <si>
    <t>УП 3-12</t>
  </si>
  <si>
    <t>УП 3-13</t>
  </si>
  <si>
    <t>УП 3-14</t>
  </si>
  <si>
    <t>УП 3-15</t>
  </si>
  <si>
    <t>УП 3-16</t>
  </si>
  <si>
    <t>УП 3-17</t>
  </si>
  <si>
    <t>УП 3-18</t>
  </si>
  <si>
    <t>УП 3-19</t>
  </si>
  <si>
    <t>УП 3-20</t>
  </si>
  <si>
    <t>УП 3-21</t>
  </si>
  <si>
    <t>ВЕНТИЛЯТОРЫ ПЫЛЕВЫЕ типа  ВЦП 7-40 сх исп 5</t>
  </si>
  <si>
    <t xml:space="preserve">Вентиляторы из нерж.стали 08Х17, 08Х17Т изготавливаются по спецзаказу со скидкой 5-7% </t>
  </si>
  <si>
    <t>Узлы прохода УП 2</t>
  </si>
  <si>
    <t xml:space="preserve">(с клапаном с кольцом для сбора конденсата) </t>
  </si>
  <si>
    <t xml:space="preserve">(с клапаном без кольца для сбора конденсата) </t>
  </si>
  <si>
    <t>Узлы прохода УП 3</t>
  </si>
  <si>
    <t xml:space="preserve">      Узлы прохода УП 3</t>
  </si>
  <si>
    <t xml:space="preserve">      (с клапаном без кольца для сбора конденсата) </t>
  </si>
  <si>
    <t>Узлы прохода УП 1</t>
  </si>
  <si>
    <t xml:space="preserve">(без клапана) </t>
  </si>
  <si>
    <t xml:space="preserve">    КАЛОРИФЕРЫ СПЕЦИАЛЬНЫЕ (ВЫСОТА 1 М)</t>
  </si>
  <si>
    <t>КСк 2-11</t>
  </si>
  <si>
    <t>КСк 4-11</t>
  </si>
  <si>
    <t>ВНВ 1-11,5у</t>
  </si>
  <si>
    <t>ВНВ 1,5-11,5у</t>
  </si>
  <si>
    <t>ВНВ 2-11,5у</t>
  </si>
  <si>
    <t>ВНВ 3-11,5у</t>
  </si>
  <si>
    <t>ВНВ 4-11,5у</t>
  </si>
  <si>
    <t>ВНВ 1-11</t>
  </si>
  <si>
    <t>ВНВ 1,5-11</t>
  </si>
  <si>
    <t>ВНВ 2,5-11</t>
  </si>
  <si>
    <t>ВНВ 1-11,5</t>
  </si>
  <si>
    <t>ВНВ 1,5-11,5</t>
  </si>
  <si>
    <t>ВНВ 2-11,5</t>
  </si>
  <si>
    <t>ВНВ 2,5-11,5</t>
  </si>
  <si>
    <t>ВНВ 3-11,5</t>
  </si>
  <si>
    <t>ВНВ 4-11,5</t>
  </si>
  <si>
    <t>Тепловой узел обвязки калорифера</t>
  </si>
  <si>
    <t>Тип, марка</t>
  </si>
  <si>
    <t>Цена узла обвязки калорифера</t>
  </si>
  <si>
    <t>УР40-1,6В</t>
  </si>
  <si>
    <t>УР40-2,0В</t>
  </si>
  <si>
    <t>УР40-2,5В</t>
  </si>
  <si>
    <t>УР40-3,15В</t>
  </si>
  <si>
    <t>УР60-4,0В</t>
  </si>
  <si>
    <t>УР60-5,0В</t>
  </si>
  <si>
    <t>УР60-6,3В</t>
  </si>
  <si>
    <t>УР80-8,0В</t>
  </si>
  <si>
    <t>УР80-10,0В</t>
  </si>
  <si>
    <t>УР120-12,5В</t>
  </si>
  <si>
    <t>Камера (улитка)                  к ЦН-11</t>
  </si>
  <si>
    <t>ПРЕОБРАЗОВАТЕЛИ ЧАСТОТЫ</t>
  </si>
  <si>
    <t>Комплектующие на вентиляторы радиальные общепромышленные</t>
  </si>
  <si>
    <t>Корпуса для вентиляторов низкого давления</t>
  </si>
  <si>
    <t>Корпуса для вентиляторов среднего давления</t>
  </si>
  <si>
    <t>типа ВР 80-75; ВР 86-77; аналог ВЦ 4-75</t>
  </si>
  <si>
    <t>типа ВР 280-46; ВЦ 14-46; аналог ВР 15-45</t>
  </si>
  <si>
    <t>№ вен-ра</t>
  </si>
  <si>
    <t>Углер.сталь</t>
  </si>
  <si>
    <t xml:space="preserve">Нерж.сталь </t>
  </si>
  <si>
    <t>Алюм.сталь</t>
  </si>
  <si>
    <t>Оцин.сталь</t>
  </si>
  <si>
    <t xml:space="preserve">Рабочие колеса для вентиляторов низкого давления  </t>
  </si>
  <si>
    <t xml:space="preserve">Рабочие колеса для вентиляторов среднего давления  </t>
  </si>
  <si>
    <t xml:space="preserve"> типа ВР 80-75; ВР 86-77; аналог ВЦ 4-75</t>
  </si>
  <si>
    <t>6,3-8,0</t>
  </si>
  <si>
    <t xml:space="preserve">ГИБКИЕ ВСТАВКИ (ВГ) </t>
  </si>
  <si>
    <t xml:space="preserve"> ПРЯМОУГОЛЬНЫЕ</t>
  </si>
  <si>
    <t>ЦИЛИНДРИЧЕСКИЕ</t>
  </si>
  <si>
    <t>ВГп для вентиляторов низкого давления</t>
  </si>
  <si>
    <t>ВГк для вентиляторов низкого давления</t>
  </si>
  <si>
    <t>типа ВР 80-75; ВР 86-77 (аналог ВЦ 4-75);</t>
  </si>
  <si>
    <t>среднего давления типа ВР 280-46 (аналог ВЦ 14-46)</t>
  </si>
  <si>
    <t>Ответный фланец</t>
  </si>
  <si>
    <t>ВГп для вентиляторов высокого давления</t>
  </si>
  <si>
    <t>ВГк для вентиляторов высокого давления</t>
  </si>
  <si>
    <t>типа ВР 12-26 (аналог ВПВ-ВД; ВР 240-26)</t>
  </si>
  <si>
    <t>типа ВР 132-30 (аналог ВЦ 6-28; ВВД)</t>
  </si>
  <si>
    <t xml:space="preserve">ВГп для пылевых вентиляторов </t>
  </si>
  <si>
    <t xml:space="preserve">ВГк для пылевых вентиляторов </t>
  </si>
  <si>
    <t>типа ВРП-01(05) (аналог ВЦП 7-40; ВЦП 115-45)</t>
  </si>
  <si>
    <t xml:space="preserve">ВГп для вентиляторов типа ВЦ 5-35  </t>
  </si>
  <si>
    <t xml:space="preserve">ВГк для вентиляторов типа ВЦ 5-35  </t>
  </si>
  <si>
    <t xml:space="preserve">ВГп для вентиляторов типа ВЦ 5-45  </t>
  </si>
  <si>
    <t xml:space="preserve">ВГк для вентиляторов типа ВЦ 5-45  </t>
  </si>
  <si>
    <t xml:space="preserve">ВГп для вентиляторов типа ВЦ 5-50  </t>
  </si>
  <si>
    <t xml:space="preserve">ВГк для вентиляторов типа ВЦ 5-50  </t>
  </si>
  <si>
    <t>ВГп для канальных вентиляторов типа ВК-11</t>
  </si>
  <si>
    <t>ВГк для осевых вентиляторов типа ВО 16-310; ВО 16-300</t>
  </si>
  <si>
    <t>типа ВО 06-300  (аналог ВГП-01(02); ВО 14-320)</t>
  </si>
  <si>
    <t>ВГп для канальных вентиляторов типа КВП</t>
  </si>
  <si>
    <t>КВП 40-20</t>
  </si>
  <si>
    <t>КВП 50-25</t>
  </si>
  <si>
    <t>КВП 50-30</t>
  </si>
  <si>
    <t>КВП 60-30</t>
  </si>
  <si>
    <t>КВП 60-35</t>
  </si>
  <si>
    <t>КВП 70-40</t>
  </si>
  <si>
    <t>КВП 80-50</t>
  </si>
  <si>
    <t>КВП 90-50</t>
  </si>
  <si>
    <t xml:space="preserve">ГИБКИЕ ВСТАВКИ ТЕРМОСТОЙКИЕ (ВТ) </t>
  </si>
  <si>
    <t>ВТп для вентиляторов низкого давления</t>
  </si>
  <si>
    <t>ВТк для вентиляторов низкого давления</t>
  </si>
  <si>
    <r>
      <t>ВИБРОИЗОЛЯТОРЫ</t>
    </r>
    <r>
      <rPr>
        <sz val="11"/>
        <color indexed="8"/>
        <rFont val="Times New Roman"/>
        <family val="1"/>
        <charset val="204"/>
      </rPr>
      <t xml:space="preserve"> ДО</t>
    </r>
  </si>
  <si>
    <r>
      <t xml:space="preserve">ВИБРОИЗОЛЯТОРЫ </t>
    </r>
    <r>
      <rPr>
        <sz val="11"/>
        <color indexed="8"/>
        <rFont val="Times New Roman"/>
        <family val="1"/>
        <charset val="204"/>
      </rPr>
      <t>ВР</t>
    </r>
  </si>
  <si>
    <r>
      <t>Виброизоляторы</t>
    </r>
    <r>
      <rPr>
        <sz val="11"/>
        <color indexed="8"/>
        <rFont val="Times New Roman"/>
        <family val="1"/>
        <charset val="204"/>
      </rPr>
      <t xml:space="preserve"> </t>
    </r>
  </si>
  <si>
    <t>FDV</t>
  </si>
  <si>
    <t xml:space="preserve">Электроприводы </t>
  </si>
  <si>
    <t>Цена, Euro</t>
  </si>
  <si>
    <t>Gruner 227-230-05</t>
  </si>
  <si>
    <t>Belimo LM230A</t>
  </si>
  <si>
    <t>Gruner227-230-08</t>
  </si>
  <si>
    <t>Belimo NM230A</t>
  </si>
  <si>
    <t>Gruner232Е3-230-15</t>
  </si>
  <si>
    <t>Belimo SM230A</t>
  </si>
  <si>
    <t>Исп.1*</t>
  </si>
  <si>
    <t>Исп.2*</t>
  </si>
  <si>
    <t>Исп.3*</t>
  </si>
  <si>
    <t>Исп.4*</t>
  </si>
  <si>
    <t>*-комплетация исп.3 и 4- без циркуляционного насоса</t>
  </si>
  <si>
    <t>*-компектация исп.2 и 3- без термоманометра</t>
  </si>
  <si>
    <t>Подробно о компектации узлов регулирования см. в техническом каталоге.</t>
  </si>
  <si>
    <t xml:space="preserve"> 1500/2285*</t>
  </si>
  <si>
    <t>КТ-120</t>
  </si>
  <si>
    <t>КД-120</t>
  </si>
  <si>
    <t>КД-240</t>
  </si>
  <si>
    <t>Клапан огнезадерживающий в режиме огнезадерживающего с электромеханическим приводом с нормально открытой заслонкой</t>
  </si>
  <si>
    <t>Клапан огнезадерживающий в режиме дымового с электромеханическим приводом с нормально закрытой заслонкой</t>
  </si>
  <si>
    <r>
      <t>ВЕНТИЛЯТОРЫ КРЫШНЫЕ типа  ВКРФ (выход потока вверх)</t>
    </r>
    <r>
      <rPr>
        <sz val="10"/>
        <rFont val="Times New Roman"/>
        <family val="1"/>
        <charset val="204"/>
      </rPr>
      <t xml:space="preserve">                     </t>
    </r>
    <r>
      <rPr>
        <b/>
        <sz val="10"/>
        <rFont val="Times New Roman"/>
        <family val="1"/>
        <charset val="204"/>
      </rPr>
      <t xml:space="preserve">      </t>
    </r>
  </si>
  <si>
    <t>Р - рабочее колесо реверсивного исполнения</t>
  </si>
  <si>
    <t>ЗИЛ-1600</t>
  </si>
  <si>
    <t>КВС-6П</t>
  </si>
  <si>
    <t>КСкс 3-6</t>
  </si>
  <si>
    <t>КСкс 4-6</t>
  </si>
  <si>
    <t>АПВс 50-30</t>
  </si>
  <si>
    <t>КВС-8П</t>
  </si>
  <si>
    <t>СТД-100В (П)</t>
  </si>
  <si>
    <t>ВО 06-300 № 5,6 (0,75/1,1/1500)</t>
  </si>
  <si>
    <t>КСк4 (КП4-Ск)</t>
  </si>
  <si>
    <t>ВО 16-300 № 8 (4,0/1500)</t>
  </si>
  <si>
    <t>КСк 3</t>
  </si>
  <si>
    <t>КП3-Ск</t>
  </si>
  <si>
    <t xml:space="preserve"> типа  АОД 2 с жалюзи и защитной решеткой</t>
  </si>
  <si>
    <t>АОД 2-4,0</t>
  </si>
  <si>
    <t>КВБ-7П</t>
  </si>
  <si>
    <t>КСкс 4-7</t>
  </si>
  <si>
    <t>АОД 2-6,3</t>
  </si>
  <si>
    <t>КВБ-9П</t>
  </si>
  <si>
    <t>КСкс 4-9</t>
  </si>
  <si>
    <t>АОД 2-10</t>
  </si>
  <si>
    <t>КВБ-9П х1,5</t>
  </si>
  <si>
    <t>КСкс 4-9х1,5</t>
  </si>
  <si>
    <t>АОД 2-20 В(П)</t>
  </si>
  <si>
    <t>ВО 06-300 № 8 (2,21500)</t>
  </si>
  <si>
    <t>АОД 2-25 В(П)</t>
  </si>
  <si>
    <t>ВО 06-300 № 8 (2,2/3,0/1500)</t>
  </si>
  <si>
    <t>КСк 4(КП4-Ск)</t>
  </si>
  <si>
    <t xml:space="preserve"> типа  АОД -М</t>
  </si>
  <si>
    <t>АОД-М-3,15-30</t>
  </si>
  <si>
    <t xml:space="preserve">ВО 06-300 № 4 (0,18/1500) </t>
  </si>
  <si>
    <t xml:space="preserve">ВО 06-300-3,15(0,12/1500) </t>
  </si>
  <si>
    <t>АОД-М-3,15-35</t>
  </si>
  <si>
    <t xml:space="preserve">ВО 06-300-3,15 (0,25/1500) </t>
  </si>
  <si>
    <t>КСк 4</t>
  </si>
  <si>
    <t>АОД-М-4-40</t>
  </si>
  <si>
    <t>ВО 06-300-4,0 (0,18/1500)</t>
  </si>
  <si>
    <t>АОД-М-4-50</t>
  </si>
  <si>
    <t>ВО 06-300-4,0 (0,25/1500)</t>
  </si>
  <si>
    <t>АОД-М-5-60</t>
  </si>
  <si>
    <t>ВО 06-300-5,0 (0,37/1500)</t>
  </si>
  <si>
    <t>АОД-М-5-70</t>
  </si>
  <si>
    <t>ВО 06-300-5,0 (0,55/1500)</t>
  </si>
  <si>
    <t>АОД-М-5,6-100</t>
  </si>
  <si>
    <t>ВО 06-300-5,6 (0,75/1500)</t>
  </si>
  <si>
    <t>АОД-М-5,6-120</t>
  </si>
  <si>
    <t>ВО 06-300-5,6 (1,1/1500)</t>
  </si>
  <si>
    <t>ВОЗДУШНО-ОТОПИТЕЛЬНЫЕ АГРЕГАТЫ</t>
  </si>
  <si>
    <t>нерж сталь 12х18Н10Т (К)</t>
  </si>
  <si>
    <t>алюм.(ВКЗ)</t>
  </si>
  <si>
    <t>нерж сталь 12х18Н10Т ВК)</t>
  </si>
  <si>
    <t>ДУ-01/02 600/400</t>
  </si>
  <si>
    <t>углерод .(оцинков.) сталь</t>
  </si>
  <si>
    <t>нерж сталь 12х18Н10Т (ВК)</t>
  </si>
  <si>
    <t>1000</t>
  </si>
  <si>
    <t>1,1</t>
  </si>
  <si>
    <t>1,5</t>
  </si>
  <si>
    <t>2,2</t>
  </si>
  <si>
    <t>0,37</t>
  </si>
  <si>
    <t>0,55</t>
  </si>
  <si>
    <t>ВО 06-300 № 8 (2,2/1500</t>
  </si>
  <si>
    <t>КСкс (КП3-Скс)</t>
  </si>
  <si>
    <t>КСк 3 (КП3-Ск)</t>
  </si>
  <si>
    <t>КСкс4 (КП4-Скс)</t>
  </si>
  <si>
    <t>КСкс 3-8</t>
  </si>
  <si>
    <t>ВТУ 5-9-01</t>
  </si>
  <si>
    <t>КСк 4-9</t>
  </si>
  <si>
    <t>ВТУ-4 М1</t>
  </si>
  <si>
    <t>ВТУ-4 М2</t>
  </si>
  <si>
    <t>ВР 80-75 №4 (0,75/1500)</t>
  </si>
  <si>
    <t>КСкс 3</t>
  </si>
  <si>
    <t>ВР 280-46 №5 (4,0/1000)</t>
  </si>
  <si>
    <t>КСкс 4-8х2</t>
  </si>
  <si>
    <t>ВТУ-6,3-8-01</t>
  </si>
  <si>
    <t>ВР 280-46-6,3 (7,5/750)</t>
  </si>
  <si>
    <t>КСк 4-8х2</t>
  </si>
  <si>
    <t>КСкс 3-9х4</t>
  </si>
  <si>
    <t>ВТУ 8-9-01</t>
  </si>
  <si>
    <t>ВР 280-46-8(22/750)</t>
  </si>
  <si>
    <t>КСк 4-9 х3</t>
  </si>
  <si>
    <t>115404 г.Москва, ул. 6-ая Радиальная, 24</t>
  </si>
  <si>
    <t>тел/факс +7(499) 638-27-29, +7(495) 229-39-03</t>
  </si>
  <si>
    <t>order@abfans.ru</t>
  </si>
  <si>
    <t xml:space="preserve">www.abfans.ru </t>
  </si>
  <si>
    <t>Тип вентилятора</t>
  </si>
  <si>
    <r>
      <t>Подача воздуха, м</t>
    </r>
    <r>
      <rPr>
        <b/>
        <vertAlign val="superscript"/>
        <sz val="8"/>
        <rFont val="Arial Cyr"/>
        <charset val="204"/>
      </rPr>
      <t>3</t>
    </r>
    <r>
      <rPr>
        <b/>
        <sz val="8"/>
        <rFont val="Arial Cyr"/>
        <charset val="204"/>
      </rPr>
      <t>/ч</t>
    </r>
  </si>
  <si>
    <t>Двигатель, кВт/об.мин.</t>
  </si>
  <si>
    <t>Полное давл-е, Па</t>
  </si>
  <si>
    <t>Срок изгот. до 5шт/ 5-10шт/ 15+шт</t>
  </si>
  <si>
    <t>Масса, кг</t>
  </si>
  <si>
    <t>Фото</t>
  </si>
  <si>
    <t>Вентиляторы потолочные</t>
  </si>
  <si>
    <t>Вентилятор потолочный МР-1 -220В</t>
  </si>
  <si>
    <t>$62,68</t>
  </si>
  <si>
    <t>Вентиляторы осевые (Россия)</t>
  </si>
  <si>
    <t>ВО-2,0-220В</t>
  </si>
  <si>
    <t>0,010/ 1500</t>
  </si>
  <si>
    <r>
      <t xml:space="preserve">3/5/10/ </t>
    </r>
    <r>
      <rPr>
        <sz val="8"/>
        <rFont val="Wingdings"/>
        <charset val="2"/>
      </rPr>
      <t>(</t>
    </r>
  </si>
  <si>
    <t>ВО-2,3-220В</t>
  </si>
  <si>
    <t>ВО-2,5-220В (б/жалюзи)</t>
  </si>
  <si>
    <t>0,016/ 1500</t>
  </si>
  <si>
    <r>
      <t xml:space="preserve">2/4/7/ </t>
    </r>
    <r>
      <rPr>
        <sz val="8"/>
        <rFont val="Wingdings"/>
        <charset val="2"/>
      </rPr>
      <t>(</t>
    </r>
  </si>
  <si>
    <t>ВО-2,5-220В</t>
  </si>
  <si>
    <r>
      <t xml:space="preserve">2/4/10/ </t>
    </r>
    <r>
      <rPr>
        <sz val="8"/>
        <rFont val="Wingdings"/>
        <charset val="2"/>
      </rPr>
      <t>(</t>
    </r>
  </si>
  <si>
    <t>ВО-3,0-220В</t>
  </si>
  <si>
    <t>0,034/ 1500</t>
  </si>
  <si>
    <t>ВО-3,15-220В</t>
  </si>
  <si>
    <t>ВО-2,5-380В</t>
  </si>
  <si>
    <t>0,12/ 1500</t>
  </si>
  <si>
    <r>
      <t xml:space="preserve">2/4/10 </t>
    </r>
    <r>
      <rPr>
        <sz val="8"/>
        <rFont val="Wingdings"/>
        <charset val="2"/>
      </rPr>
      <t>(</t>
    </r>
  </si>
  <si>
    <t>ВО-3,15-380В</t>
  </si>
  <si>
    <t>ВО-4,0-380В</t>
  </si>
  <si>
    <t>0,18/ 1500</t>
  </si>
  <si>
    <r>
      <t xml:space="preserve">3/7/10 </t>
    </r>
    <r>
      <rPr>
        <sz val="8"/>
        <rFont val="Wingdings"/>
        <charset val="2"/>
      </rPr>
      <t>(</t>
    </r>
  </si>
  <si>
    <t>ВО-4,5-380В</t>
  </si>
  <si>
    <t>0,25/ 1500</t>
  </si>
  <si>
    <r>
      <t>5/15/</t>
    </r>
    <r>
      <rPr>
        <sz val="8"/>
        <rFont val="Wingdings"/>
        <charset val="2"/>
      </rPr>
      <t>(</t>
    </r>
  </si>
  <si>
    <t>ВО-5,6-380В (двиг АИРП Украина)</t>
  </si>
  <si>
    <t>0,37/ 1000</t>
  </si>
  <si>
    <r>
      <t xml:space="preserve">3/5/10 </t>
    </r>
    <r>
      <rPr>
        <sz val="8"/>
        <rFont val="Wingdings"/>
        <charset val="2"/>
      </rPr>
      <t>(</t>
    </r>
  </si>
  <si>
    <t>ВО-5,6-380В (двиг FM Агровент)</t>
  </si>
  <si>
    <t>ВО-7,1-380В (двиг АИРП Украина)</t>
  </si>
  <si>
    <t>ВО-7,1-380В (двиг FM Агровент)</t>
  </si>
  <si>
    <t>ВО-8,0-380В</t>
  </si>
  <si>
    <t>0,75/ 1000</t>
  </si>
  <si>
    <r>
      <t xml:space="preserve">3/6/15 </t>
    </r>
    <r>
      <rPr>
        <sz val="8"/>
        <rFont val="Wingdings"/>
        <charset val="2"/>
      </rPr>
      <t>(</t>
    </r>
  </si>
  <si>
    <t>AGR-1200 (ВО-12,0-380В)</t>
  </si>
  <si>
    <t>1,1/ 1500</t>
  </si>
  <si>
    <r>
      <t>4/7/15/</t>
    </r>
    <r>
      <rPr>
        <sz val="8"/>
        <rFont val="Wingdings"/>
        <charset val="2"/>
      </rPr>
      <t>(</t>
    </r>
  </si>
  <si>
    <t>AGR-1400 (ВО-14,0-380В)</t>
  </si>
  <si>
    <t>1,5/ 1500</t>
  </si>
  <si>
    <t>Вентиляторы осевые реверсивные</t>
  </si>
  <si>
    <t>ОВР-2,5-380В</t>
  </si>
  <si>
    <r>
      <t xml:space="preserve">4/7/12/ </t>
    </r>
    <r>
      <rPr>
        <sz val="8"/>
        <rFont val="Wingdings"/>
        <charset val="2"/>
      </rPr>
      <t>(</t>
    </r>
  </si>
  <si>
    <t>ОВР-3,15-380В</t>
  </si>
  <si>
    <t>0,25/ 3000</t>
  </si>
  <si>
    <t>ОВР-4,0-380В</t>
  </si>
  <si>
    <t>ОВР-5,6-380В</t>
  </si>
  <si>
    <t>0,75/ 1500</t>
  </si>
  <si>
    <t>ОВР-5,6С-380В для сушильных камер</t>
  </si>
  <si>
    <t>(</t>
  </si>
  <si>
    <t>ОВР-7,1-380В</t>
  </si>
  <si>
    <t xml:space="preserve">Вентиляторы осевые фланцевые </t>
  </si>
  <si>
    <t>ВО-Ф-1,5-220В</t>
  </si>
  <si>
    <t>0,005/ 1500</t>
  </si>
  <si>
    <r>
      <t xml:space="preserve">2/4/8/ </t>
    </r>
    <r>
      <rPr>
        <sz val="8"/>
        <rFont val="Wingdings"/>
        <charset val="2"/>
      </rPr>
      <t>(</t>
    </r>
  </si>
  <si>
    <t>ВО-Ф-1,8-220В</t>
  </si>
  <si>
    <t>0,016/ 3000</t>
  </si>
  <si>
    <t>ВО-Ф-2,0-220В</t>
  </si>
  <si>
    <t>ВО-Ф-2,3-220В</t>
  </si>
  <si>
    <t>ВО-Ф-2,5-220В</t>
  </si>
  <si>
    <t>ВО-Ф-3,0-220В</t>
  </si>
  <si>
    <t>ВО-Ф-3,15-220В</t>
  </si>
  <si>
    <t>Вентиляторы осевые круглые с решеткой (внешний ротор)</t>
  </si>
  <si>
    <t>ROF-C-400 -220/380В-IP44</t>
  </si>
  <si>
    <t>0,19/ 1380</t>
  </si>
  <si>
    <t>ROF-C-450 -220/380В-IP44</t>
  </si>
  <si>
    <t>0,245/ 1380</t>
  </si>
  <si>
    <t>ROF-C-550 -220/380В-IP44</t>
  </si>
  <si>
    <t>0,43/ 1380</t>
  </si>
  <si>
    <t>ROF-C-630 -220/380В-IP44</t>
  </si>
  <si>
    <t>0,76/ 1380</t>
  </si>
  <si>
    <t xml:space="preserve">                                                           Вентиляторы осевые круглые с монтажной панелью (внешний ротор)</t>
  </si>
  <si>
    <t>ROF-F-400 -220/380В-IP44</t>
  </si>
  <si>
    <t>ROF-F-450 -220/380В-IP44</t>
  </si>
  <si>
    <t>ROF-F-550 -220/380В-IP44</t>
  </si>
  <si>
    <t>ROF-F-630 -220/380В-IP44</t>
  </si>
  <si>
    <t>Вентиляторы осевые с  монтажной панелью и гравитационными жалюзи (внешний ротор)</t>
  </si>
  <si>
    <t>ROF-A-400 -220/380В-IP44</t>
  </si>
  <si>
    <t>ROF-A-450 -220/380В-IP44</t>
  </si>
  <si>
    <t>ROF-A-550 -220/380В-IP44</t>
  </si>
  <si>
    <t>ROF-A-630 -220/380В-IP44</t>
  </si>
  <si>
    <t xml:space="preserve">                                                                          Вентиляторы осевые на фланцах  (внешний ротор)</t>
  </si>
  <si>
    <t>ROF-K-400 -220/380В-IP44</t>
  </si>
  <si>
    <t>ROF-K-450 -220/380В-IP44</t>
  </si>
  <si>
    <t>ROF-K-550 -220/380В-IP44</t>
  </si>
  <si>
    <t>ROF-K-630 -220/380В-IP44</t>
  </si>
  <si>
    <t>Вентиляторы осевые на фланцах (аналог ВО-06-300, ВО-14-320)</t>
  </si>
  <si>
    <t>ВОК-1,5-220В</t>
  </si>
  <si>
    <t>ВОК-1,8-220В</t>
  </si>
  <si>
    <t>ВОК-2,0-220В</t>
  </si>
  <si>
    <t>0,01/ 1500</t>
  </si>
  <si>
    <t>ВОК-2,3-220В</t>
  </si>
  <si>
    <t>ВОК-2,5-220В</t>
  </si>
  <si>
    <t>ВОК-3,0-220В</t>
  </si>
  <si>
    <t>ВОК-3,15-220В</t>
  </si>
  <si>
    <t>Вентиляторы осевые (аналог ВО-06-300, ВО-14-320)</t>
  </si>
  <si>
    <t>ВОК-3,15-380В</t>
  </si>
  <si>
    <r>
      <t xml:space="preserve">3/5/7 </t>
    </r>
    <r>
      <rPr>
        <sz val="8"/>
        <rFont val="Wingdings"/>
        <charset val="2"/>
      </rPr>
      <t>(</t>
    </r>
  </si>
  <si>
    <t>0,18/ 3000</t>
  </si>
  <si>
    <t>ВОК-3,55-380В</t>
  </si>
  <si>
    <t>ВОК-4,0-380В</t>
  </si>
  <si>
    <t>0,18/ 1000</t>
  </si>
  <si>
    <r>
      <t>7/10/</t>
    </r>
    <r>
      <rPr>
        <sz val="8"/>
        <rFont val="Wingdings"/>
        <charset val="2"/>
      </rPr>
      <t>(</t>
    </r>
  </si>
  <si>
    <r>
      <t>4/7/</t>
    </r>
    <r>
      <rPr>
        <sz val="8"/>
        <rFont val="Wingdings"/>
        <charset val="2"/>
      </rPr>
      <t>(</t>
    </r>
  </si>
  <si>
    <t>ВОК-4,5-380В</t>
  </si>
  <si>
    <r>
      <t>10/15/</t>
    </r>
    <r>
      <rPr>
        <sz val="8"/>
        <rFont val="Wingdings"/>
        <charset val="2"/>
      </rPr>
      <t>(</t>
    </r>
  </si>
  <si>
    <t>ВОК-4,5</t>
  </si>
  <si>
    <t>0,37/ 1500</t>
  </si>
  <si>
    <r>
      <t xml:space="preserve">4/10/15 </t>
    </r>
    <r>
      <rPr>
        <sz val="8"/>
        <rFont val="Wingdings"/>
        <charset val="2"/>
      </rPr>
      <t>(</t>
    </r>
  </si>
  <si>
    <t>ВОК-5,0-380В</t>
  </si>
  <si>
    <t>0,55/ 1500</t>
  </si>
  <si>
    <t>ВОК-5,6-380В</t>
  </si>
  <si>
    <r>
      <t xml:space="preserve">4/6/15 </t>
    </r>
    <r>
      <rPr>
        <sz val="8"/>
        <rFont val="Wingdings"/>
        <charset val="2"/>
      </rPr>
      <t>(</t>
    </r>
  </si>
  <si>
    <t>ВОК-6,3-380В</t>
  </si>
  <si>
    <r>
      <t xml:space="preserve">5/10/15 </t>
    </r>
    <r>
      <rPr>
        <sz val="8"/>
        <rFont val="Wingdings"/>
        <charset val="2"/>
      </rPr>
      <t>(</t>
    </r>
  </si>
  <si>
    <t>0,55/ 1000</t>
  </si>
  <si>
    <r>
      <t xml:space="preserve">7/10/15 </t>
    </r>
    <r>
      <rPr>
        <sz val="8"/>
        <rFont val="Wingdings"/>
        <charset val="2"/>
      </rPr>
      <t>(</t>
    </r>
  </si>
  <si>
    <t>ВОК-7,1-380В</t>
  </si>
  <si>
    <t>ВОК-8,0-380В</t>
  </si>
  <si>
    <t>1,5/ 1000</t>
  </si>
  <si>
    <r>
      <t xml:space="preserve">7/14/18 </t>
    </r>
    <r>
      <rPr>
        <sz val="8"/>
        <rFont val="Wingdings"/>
        <charset val="2"/>
      </rPr>
      <t>(</t>
    </r>
  </si>
  <si>
    <t>ВОК-10,0-380В</t>
  </si>
  <si>
    <t>3/ 1000</t>
  </si>
  <si>
    <t>Вентиляторы осевые подпора АВОС</t>
  </si>
  <si>
    <r>
      <t>Подача воздуха, м</t>
    </r>
    <r>
      <rPr>
        <b/>
        <vertAlign val="superscript"/>
        <sz val="8"/>
        <rFont val="Arial"/>
      </rPr>
      <t>3</t>
    </r>
    <r>
      <rPr>
        <b/>
        <sz val="8"/>
        <rFont val="Arial"/>
        <family val="2"/>
        <charset val="204"/>
      </rPr>
      <t>/ч</t>
    </r>
  </si>
  <si>
    <t>Двигатель</t>
  </si>
  <si>
    <t>О</t>
  </si>
  <si>
    <t>мощность, кВт</t>
  </si>
  <si>
    <t>Об/мин</t>
  </si>
  <si>
    <t>У1</t>
  </si>
  <si>
    <t>У2</t>
  </si>
  <si>
    <t>Вентиляторы  канальные круглые (пластиковый корпус, узел пр-во Германия)</t>
  </si>
  <si>
    <t>ACF100 -220В</t>
  </si>
  <si>
    <t xml:space="preserve">0,058/ 2500 </t>
  </si>
  <si>
    <r>
      <t>3/7/</t>
    </r>
    <r>
      <rPr>
        <sz val="8"/>
        <rFont val="Wingdings"/>
        <charset val="2"/>
      </rPr>
      <t>(</t>
    </r>
  </si>
  <si>
    <t>ACF125 -220В</t>
  </si>
  <si>
    <t>ACF160 -220В</t>
  </si>
  <si>
    <t xml:space="preserve">0,085/ 2700 </t>
  </si>
  <si>
    <t>ACF200 -220В</t>
  </si>
  <si>
    <t xml:space="preserve">0,135/ 2650 </t>
  </si>
  <si>
    <t>ACF250 -220В</t>
  </si>
  <si>
    <t xml:space="preserve">0,155/ 2600 </t>
  </si>
  <si>
    <t>    74,20 €</t>
  </si>
  <si>
    <t>ACF315 -220В</t>
  </si>
  <si>
    <t xml:space="preserve">0,255/ 2700 </t>
  </si>
  <si>
    <t>   85 €</t>
  </si>
  <si>
    <t>Вентиляторы канальные прямоугольные назад загнутые лопатки (узел пр-во Германия)</t>
  </si>
  <si>
    <t>ASF300x150 -220В</t>
  </si>
  <si>
    <t>0,058/ 2500</t>
  </si>
  <si>
    <r>
      <t>5/10/</t>
    </r>
    <r>
      <rPr>
        <sz val="8"/>
        <rFont val="Wingdings"/>
        <charset val="2"/>
      </rPr>
      <t>(</t>
    </r>
  </si>
  <si>
    <t>ASF400x200 -220В</t>
  </si>
  <si>
    <t>0,155/ 2600</t>
  </si>
  <si>
    <t>ASF500x300 -220В</t>
  </si>
  <si>
    <t>0,225/ 2700</t>
  </si>
  <si>
    <t>ASF600x300 -220В</t>
  </si>
  <si>
    <t>0,245/ 1420</t>
  </si>
  <si>
    <t>ASF600x350 -220В</t>
  </si>
  <si>
    <t>0,375/ 1355</t>
  </si>
  <si>
    <t>ASF700x400 -220В</t>
  </si>
  <si>
    <t>0,68/ 1250</t>
  </si>
  <si>
    <t>ASF800x500 -380В</t>
  </si>
  <si>
    <t>1,430/ 1375</t>
  </si>
  <si>
    <t>ASF1000x500 -380В</t>
  </si>
  <si>
    <t>2,380/ 1365</t>
  </si>
  <si>
    <t>ВКП(Н)-30-15-2Е</t>
  </si>
  <si>
    <t>ВКП(Н)-40-20-2Е</t>
  </si>
  <si>
    <t>ВКП(Н)-50-30-2Е</t>
  </si>
  <si>
    <t>ВКП(Н)-60-30-4Е</t>
  </si>
  <si>
    <t>ВКП(Н)-60-35-4Е</t>
  </si>
  <si>
    <t>ВКП(Н)-70-40-4Е</t>
  </si>
  <si>
    <t>ВКП(Н)-80-50-4</t>
  </si>
  <si>
    <t>ВКП(Н)-100-50-4</t>
  </si>
  <si>
    <t>Вентиляторы канальные прямоугольные (вперед загнутые лопатки)</t>
  </si>
  <si>
    <t>ВКП-40-20-4Е -220В</t>
  </si>
  <si>
    <t>0,33/ 1280</t>
  </si>
  <si>
    <r>
      <t>5/7/</t>
    </r>
    <r>
      <rPr>
        <sz val="8"/>
        <rFont val="Wingdings"/>
        <charset val="2"/>
      </rPr>
      <t>(</t>
    </r>
  </si>
  <si>
    <t>ВКП-40-20-4 -380В</t>
  </si>
  <si>
    <t>0,33/ 1270</t>
  </si>
  <si>
    <t>ВКП-50-25-4Е -220В</t>
  </si>
  <si>
    <t>0,48/ 1300</t>
  </si>
  <si>
    <t>ВКП-50-25-4 -380В</t>
  </si>
  <si>
    <t>0,38/ 1300</t>
  </si>
  <si>
    <t>ВКП-50-25-6 -380В</t>
  </si>
  <si>
    <t>0,265/ 900</t>
  </si>
  <si>
    <t>ВКП-50-30-4Е -220В</t>
  </si>
  <si>
    <t>0,81/ 1330</t>
  </si>
  <si>
    <t>ВКП-50-30-4 -380В</t>
  </si>
  <si>
    <t>0,83/ 1370</t>
  </si>
  <si>
    <t>ВКП-50-30-6 -380В</t>
  </si>
  <si>
    <t>0,32/ 890</t>
  </si>
  <si>
    <t>ВКП-60-30-4Е -220В</t>
  </si>
  <si>
    <t>1,25/ 1380</t>
  </si>
  <si>
    <t>ВКП-60-30-4 -380В</t>
  </si>
  <si>
    <t>1,25/ 1280</t>
  </si>
  <si>
    <t>ВКП-60-30-6Е -220В</t>
  </si>
  <si>
    <t>0,38/ 900</t>
  </si>
  <si>
    <t>ВКП-60-35-4 -380В</t>
  </si>
  <si>
    <t>2,2/ 1360</t>
  </si>
  <si>
    <t>ВКП-60-35-6 -380В</t>
  </si>
  <si>
    <t>0,78/ 940</t>
  </si>
  <si>
    <t>ВКП-70-40-4 -380В</t>
  </si>
  <si>
    <t>3,2/ 1360</t>
  </si>
  <si>
    <t>ВКП-70-40-6 -380В</t>
  </si>
  <si>
    <t>1,15/870</t>
  </si>
  <si>
    <t>ВКП-80-50-4 -380В</t>
  </si>
  <si>
    <t>4,5/ 1350</t>
  </si>
  <si>
    <t>ВКП-80-50-6 -380В</t>
  </si>
  <si>
    <t>2,8/ 870</t>
  </si>
  <si>
    <t>ВКП-100-50-6 -380В</t>
  </si>
  <si>
    <t>3,7/930</t>
  </si>
  <si>
    <r>
      <t>Подача воздуха, тыс. м</t>
    </r>
    <r>
      <rPr>
        <b/>
        <vertAlign val="superscript"/>
        <sz val="8"/>
        <rFont val="Arial Cyr"/>
        <charset val="204"/>
      </rPr>
      <t>3</t>
    </r>
    <r>
      <rPr>
        <b/>
        <sz val="8"/>
        <rFont val="Arial Cyr"/>
        <charset val="204"/>
      </rPr>
      <t>/ч</t>
    </r>
  </si>
  <si>
    <t>АВРН Высокоэффективные радиальные вентиляторы с назад загнутыми лопатками</t>
  </si>
  <si>
    <t>АВРН-2,5</t>
  </si>
  <si>
    <t>0,12/1500</t>
  </si>
  <si>
    <t>0,25/3000</t>
  </si>
  <si>
    <t>0,37/3000</t>
  </si>
  <si>
    <t>АВРН-3,15</t>
  </si>
  <si>
    <t>0,18/1500</t>
  </si>
  <si>
    <t>1,1/3000</t>
  </si>
  <si>
    <t>АВРН-3,55</t>
  </si>
  <si>
    <t>2,2/3000</t>
  </si>
  <si>
    <t>АВРН-4,0</t>
  </si>
  <si>
    <t>0,55/1500</t>
  </si>
  <si>
    <t>3,0/3000</t>
  </si>
  <si>
    <t>4,0/3000</t>
  </si>
  <si>
    <t>АВРН-4,5</t>
  </si>
  <si>
    <t>0,75/1500</t>
  </si>
  <si>
    <t>1,1/1500</t>
  </si>
  <si>
    <t>5,5/3000</t>
  </si>
  <si>
    <t>АВРН-5,0</t>
  </si>
  <si>
    <t>0,37/1000</t>
  </si>
  <si>
    <t>0,55/1000</t>
  </si>
  <si>
    <t>1,5/1500</t>
  </si>
  <si>
    <t>АВРН-5,6</t>
  </si>
  <si>
    <t>0,75/1000</t>
  </si>
  <si>
    <t>2,2/1500</t>
  </si>
  <si>
    <t>3,0/1500</t>
  </si>
  <si>
    <t>АВРН-6,3</t>
  </si>
  <si>
    <t>1,1/1000</t>
  </si>
  <si>
    <t>1,5/1000</t>
  </si>
  <si>
    <t>5,5/1500</t>
  </si>
  <si>
    <t>АВРН-7,1</t>
  </si>
  <si>
    <t>1,1/750</t>
  </si>
  <si>
    <t>2,2/1000</t>
  </si>
  <si>
    <t>3,0/1000</t>
  </si>
  <si>
    <t>7,5/1500</t>
  </si>
  <si>
    <t>АВРН-8,0</t>
  </si>
  <si>
    <t>1,5/750</t>
  </si>
  <si>
    <t>2,2/750</t>
  </si>
  <si>
    <t>4,0/1000</t>
  </si>
  <si>
    <t>5,5/1000</t>
  </si>
  <si>
    <t>11,0/1500</t>
  </si>
  <si>
    <t>15,0/1500</t>
  </si>
  <si>
    <t>АВРН-9,0</t>
  </si>
  <si>
    <t>3,0/750</t>
  </si>
  <si>
    <t>4,0/750</t>
  </si>
  <si>
    <t>7,5/1000</t>
  </si>
  <si>
    <t>11,0/1000</t>
  </si>
  <si>
    <t>22,0/1500</t>
  </si>
  <si>
    <t>30,0/1500</t>
  </si>
  <si>
    <t>АВРН-10,0</t>
  </si>
  <si>
    <t>5,5/750</t>
  </si>
  <si>
    <t>7,5/750</t>
  </si>
  <si>
    <t>15,0/1000</t>
  </si>
  <si>
    <t>Вентиляторы радиальные (квадратные улитки, узел пр-во Германия)</t>
  </si>
  <si>
    <t>AKF200 -220В</t>
  </si>
  <si>
    <r>
      <t>5/10/15/</t>
    </r>
    <r>
      <rPr>
        <sz val="8"/>
        <rFont val="Wingdings"/>
        <charset val="2"/>
      </rPr>
      <t>(</t>
    </r>
  </si>
  <si>
    <t>AKF225 -220В</t>
  </si>
  <si>
    <t>0,135/ 2650</t>
  </si>
  <si>
    <t>AKF280 -220В</t>
  </si>
  <si>
    <t>AKF310 -220В</t>
  </si>
  <si>
    <t>0,105/ 1400</t>
  </si>
  <si>
    <t>AKF355 -220В</t>
  </si>
  <si>
    <t>0,210/ 1430</t>
  </si>
  <si>
    <t>AKF400 -220В</t>
  </si>
  <si>
    <t>0,480/ 1370</t>
  </si>
  <si>
    <t>AKF450 -220В</t>
  </si>
  <si>
    <t>0,640/ 1290</t>
  </si>
  <si>
    <t>AKF500 -380В</t>
  </si>
  <si>
    <t>1,430/ 1290</t>
  </si>
  <si>
    <t>Вентиляторы радиальные низкого давления BP-80-75 (ВР 86-77 , ВР 80-70, ВЦ 4-70)</t>
  </si>
  <si>
    <t>BP 80-75-2,5</t>
  </si>
  <si>
    <t>0,55-1,1</t>
  </si>
  <si>
    <t>330-170</t>
  </si>
  <si>
    <t>0,62-1,3</t>
  </si>
  <si>
    <t>420-310</t>
  </si>
  <si>
    <t>0,25/ 1000</t>
  </si>
  <si>
    <t>0,7-1,4</t>
  </si>
  <si>
    <t>460-250</t>
  </si>
  <si>
    <t>0,37/ 3000</t>
  </si>
  <si>
    <t>850-300</t>
  </si>
  <si>
    <t>0,9-1,8</t>
  </si>
  <si>
    <t>0,55/ 3000</t>
  </si>
  <si>
    <t>ВР 80-75-3,15</t>
  </si>
  <si>
    <t>0,9-2,2</t>
  </si>
  <si>
    <t>420-180</t>
  </si>
  <si>
    <t>1,0-2,5</t>
  </si>
  <si>
    <t>510-220</t>
  </si>
  <si>
    <t>1,1/ 1000</t>
  </si>
  <si>
    <t>1,8-4,2</t>
  </si>
  <si>
    <t>1,5/ 3000</t>
  </si>
  <si>
    <t>1580-680</t>
  </si>
  <si>
    <t>2,3-5,0</t>
  </si>
  <si>
    <t>2,2/ 3000</t>
  </si>
  <si>
    <t>2000-900</t>
  </si>
  <si>
    <t>ВР 80-75-4,0</t>
  </si>
  <si>
    <t>1,6-3,5</t>
  </si>
  <si>
    <t>390-180</t>
  </si>
  <si>
    <t>2,1-4,5</t>
  </si>
  <si>
    <t>680-300</t>
  </si>
  <si>
    <t>2,4-5,2</t>
  </si>
  <si>
    <t>900-400</t>
  </si>
  <si>
    <t>2,2/ 1000</t>
  </si>
  <si>
    <t>3/ 1500</t>
  </si>
  <si>
    <t>4/ 1500</t>
  </si>
  <si>
    <t>4,1-9,3</t>
  </si>
  <si>
    <t>5,5/ 3000</t>
  </si>
  <si>
    <t>2600-1200</t>
  </si>
  <si>
    <t>ВР 80-75-5,0</t>
  </si>
  <si>
    <t>2,6-5,7</t>
  </si>
  <si>
    <t>410-180</t>
  </si>
  <si>
    <t>3,0-6,2</t>
  </si>
  <si>
    <t>500-240</t>
  </si>
  <si>
    <t>4,5-9,5</t>
  </si>
  <si>
    <t>2,2/ 1500</t>
  </si>
  <si>
    <t>920-540</t>
  </si>
  <si>
    <t>5,2-10,1</t>
  </si>
  <si>
    <t>3,0/ 1500</t>
  </si>
  <si>
    <t>960-620</t>
  </si>
  <si>
    <t>Вентиляторы радиальные среднего давления ВЦ 14-46 (ВР 280-46, ВР 300-45)</t>
  </si>
  <si>
    <t>ВЦ 14-46-2,0</t>
  </si>
  <si>
    <r>
      <t>3/5/</t>
    </r>
    <r>
      <rPr>
        <sz val="8"/>
        <rFont val="Wingdings"/>
        <charset val="2"/>
      </rPr>
      <t>(</t>
    </r>
  </si>
  <si>
    <t>0,6-0,8</t>
  </si>
  <si>
    <t>260-280</t>
  </si>
  <si>
    <t>0,6-1,1</t>
  </si>
  <si>
    <t>280-270</t>
  </si>
  <si>
    <t>0,6-1,5</t>
  </si>
  <si>
    <t>280-260</t>
  </si>
  <si>
    <t>1,1-1,9</t>
  </si>
  <si>
    <t>1100-1200</t>
  </si>
  <si>
    <t>1,1-2,8</t>
  </si>
  <si>
    <t>1200-1100</t>
  </si>
  <si>
    <t>ВЦ 14-46-2,5</t>
  </si>
  <si>
    <t>1,1-2,6</t>
  </si>
  <si>
    <t>460-410</t>
  </si>
  <si>
    <t>2,4-2,7</t>
  </si>
  <si>
    <t>3/ 3000</t>
  </si>
  <si>
    <t>1800-2000</t>
  </si>
  <si>
    <t>2,8-3,9</t>
  </si>
  <si>
    <t>4/ 3000</t>
  </si>
  <si>
    <t>1800-2100</t>
  </si>
  <si>
    <t>2,8-5,0</t>
  </si>
  <si>
    <t>1800-1900</t>
  </si>
  <si>
    <t>ВЦ 14-46-3,15</t>
  </si>
  <si>
    <t>1,2-1,8</t>
  </si>
  <si>
    <t>300-350</t>
  </si>
  <si>
    <t>1,2-2,8</t>
  </si>
  <si>
    <t>300-375</t>
  </si>
  <si>
    <t>1,2-3,6</t>
  </si>
  <si>
    <t>300-345</t>
  </si>
  <si>
    <t>1,8-3,9</t>
  </si>
  <si>
    <t>720-900</t>
  </si>
  <si>
    <t>1,9-5,0</t>
  </si>
  <si>
    <t>720-800</t>
  </si>
  <si>
    <t>ВЦ 14-46-4,0</t>
  </si>
  <si>
    <t>3,4-4,0</t>
  </si>
  <si>
    <t>3,4-5,4</t>
  </si>
  <si>
    <t>4,6-6,0</t>
  </si>
  <si>
    <t>1250-1380</t>
  </si>
  <si>
    <t xml:space="preserve">Вентиляторы крышные осевые </t>
  </si>
  <si>
    <t>ВКО-3,15 -380В</t>
  </si>
  <si>
    <t>ВКО-4,0 -380В</t>
  </si>
  <si>
    <t>ВКО-5,6 -380В</t>
  </si>
  <si>
    <t>ВКО-7,1 -380В</t>
  </si>
  <si>
    <t>Вентиляторы крышные радиальные (узел пр-во Германия)</t>
  </si>
  <si>
    <t>ARF190 -220В</t>
  </si>
  <si>
    <r>
      <t xml:space="preserve">4/7/15/ </t>
    </r>
    <r>
      <rPr>
        <sz val="8"/>
        <rFont val="Wingdings"/>
        <charset val="2"/>
      </rPr>
      <t>(</t>
    </r>
  </si>
  <si>
    <t>ARF225 -220В</t>
  </si>
  <si>
    <t>ARF280 -220В</t>
  </si>
  <si>
    <t xml:space="preserve">0,225/ 2700 </t>
  </si>
  <si>
    <t>ARF310 -220В</t>
  </si>
  <si>
    <t xml:space="preserve">0,105/ 1400 </t>
  </si>
  <si>
    <t>ARF355 -220В</t>
  </si>
  <si>
    <t xml:space="preserve">0,210/ 1430 </t>
  </si>
  <si>
    <t>ARF400 -220В</t>
  </si>
  <si>
    <t xml:space="preserve">0,480/ 1370 </t>
  </si>
  <si>
    <t>ARF450 -220В</t>
  </si>
  <si>
    <t xml:space="preserve">0,640/ 1290 </t>
  </si>
  <si>
    <r>
      <t xml:space="preserve">5/7/15/ </t>
    </r>
    <r>
      <rPr>
        <sz val="8"/>
        <rFont val="Wingdings"/>
        <charset val="2"/>
      </rPr>
      <t>(</t>
    </r>
  </si>
  <si>
    <t>ARF500 -380В</t>
  </si>
  <si>
    <t xml:space="preserve">1,430/ 1375 </t>
  </si>
  <si>
    <t>Вентиляторы крышные радиальные (вертик.выброс, узел пр-во Германия)</t>
  </si>
  <si>
    <t>AVF190 -220В</t>
  </si>
  <si>
    <t>AVF225 -220В</t>
  </si>
  <si>
    <t>AVF280 -220В</t>
  </si>
  <si>
    <t>AVF310 -220В</t>
  </si>
  <si>
    <t>AVF355 -220В</t>
  </si>
  <si>
    <t>AVF400 -220В</t>
  </si>
  <si>
    <t>AVF450 -220В</t>
  </si>
  <si>
    <t>AVF500 -380В</t>
  </si>
  <si>
    <t>Вентиляторы крышные радиальные АКРС выброс в сторону</t>
  </si>
  <si>
    <t>АКРС-3,5-О/У1/ 0,18x1500(Ч)/380 Вентилятор крышный</t>
  </si>
  <si>
    <t>АКРС-3,5-О/У1/ 0,25x1500(Ч)/380 Вентилятор крышный</t>
  </si>
  <si>
    <t>АКРС-3,5-О/У1/ 1,5x3000(Ч)/380 Вентилятор крышный</t>
  </si>
  <si>
    <t>АКРС-3,5-О/У1/ 2,2x3000(Ч)/380 Вентилятор крышный</t>
  </si>
  <si>
    <t>АКРС-4,0-О/У1/ 0,25x1500(Ч)/380 Вентилятор крышный</t>
  </si>
  <si>
    <t>АКРС-4,0-О/У1/ 0,37x1500(Ч)/380 Вентилятор крышный</t>
  </si>
  <si>
    <t>АКРС-4,0-О/У1/ 0,55x1500(Ч)/380 Вентилятор крышный</t>
  </si>
  <si>
    <t>АКРС-4,0-О/У1/ 3,0x3000(Ч)/380 Вентилятор крышный</t>
  </si>
  <si>
    <t>АКРС-4,0-О/У1/ 4,0x3000(Ч)/380 Вентилятор крышный</t>
  </si>
  <si>
    <t>АКРС-4,5-О/У1/ 0,55x1500(Ч)/380 Вентилятор крышный</t>
  </si>
  <si>
    <t>АКРС-4,5-О/У1/ 0,75x1500(Ч)/380 Вентилятор крышный</t>
  </si>
  <si>
    <t>АКРС-4,5-О/У1/ 1,1x1500(Ч)/380 Вентилятор крышный</t>
  </si>
  <si>
    <t>АКРС-4,5-О/У1/ 5,5x3000(Ч)/380 Вентилятор крышный</t>
  </si>
  <si>
    <t>АКРС-4,5-О/У1/ 7,5x3000(Ч)/380 Вентилятор крышный</t>
  </si>
  <si>
    <t>АКРС-5,0-О/У1/ 0,25x1000(Ч)/380 Вентилятор крышный</t>
  </si>
  <si>
    <t>АКРС-5,0-О/У1/ 0,37x1000(Ч)/380 Вентилятор крышный</t>
  </si>
  <si>
    <t>АКРС-5,0-О/У1/ 0,55x1000(Ч)/380 Вентилятор крышный</t>
  </si>
  <si>
    <t>АКРС-5,0-О/У1/ 1,1x1500(Ч)/380 Вентилятор крышный</t>
  </si>
  <si>
    <t>АКРС-5,0-О/У1/ 1,5x1500(Ч)/380 Вентилятор крышный</t>
  </si>
  <si>
    <t>АКРС-5,0-О/У1/ 2,2x1500(Ч)/380 Вентилятор крышный</t>
  </si>
  <si>
    <t>АКРС-5,6-О/У1/ 0,55x1000(Ч)/380 Вентилятор крышный</t>
  </si>
  <si>
    <t>АКРС-5,6-О/У1/ 0,75x1000(Ч)/380 Вентилятор крышный</t>
  </si>
  <si>
    <t>АКРС-5,6-О/У1/ 1,1x1000(Ч)/380 Вентилятор крышный</t>
  </si>
  <si>
    <t>АКРС-5,6-О/У1/ 2,2x1500(Ч)/380 Вентилятор крышный</t>
  </si>
  <si>
    <t>АКРС-5,6-О/У1/ 3,0x1500(Ч)/380 Вентилятор крышный</t>
  </si>
  <si>
    <t>АКРС-6,3-О/У1/ 1,1x1000(Ч)/380 Вентилятор крышный</t>
  </si>
  <si>
    <t>АКРС-6,3-О/У1/ 1,5x1000(Ч)/380 Вентилятор крышный</t>
  </si>
  <si>
    <t>АКРС-6,3-О/У1/ 4,0x1500(Ч)/380 Вентилятор крышный</t>
  </si>
  <si>
    <t>АКРС-6,3-О/У1/ 5,5x1500(Ч)/380 Вентилятор крышный</t>
  </si>
  <si>
    <t>АКРС-7,1-О/У1/ 0,75x750(Ч)/380 Вентилятор крышный</t>
  </si>
  <si>
    <t>АКРС-7,1-О/У1/ 1,1x750(Ч)/380 Вентилятор крышный</t>
  </si>
  <si>
    <t>АКРС-7,1-О/У1/ 2,2x1000(Ч)/380 Вентилятор крышный</t>
  </si>
  <si>
    <t>АКРС-7,1-О/У1/ 3,0x1000(Ч)/380 Вентилятор крышный</t>
  </si>
  <si>
    <t>АКРС-7,1-О/У1/ 7,5x1500(Ч)/380 Вентилятор крышный</t>
  </si>
  <si>
    <t>АКРС-7,1-О/У1/11,0x1500(Ч)/380 Вентилятор крышный</t>
  </si>
  <si>
    <t>АКРС-8,0-О/У1/ 1,5x750(Ч)/380 Вентилятор крышный</t>
  </si>
  <si>
    <t>АКРС-8,0-О/У1/ 2,2x750(Ч)/380 Вентилятор крышный</t>
  </si>
  <si>
    <t>АКРС-8,0-О/У1/ 4,0x1000(Ч)/380 Вентилятор крышный</t>
  </si>
  <si>
    <t>АКРС-8,0-О/У1/ 5,5x1000(Ч)/380 Вентилятор крышный</t>
  </si>
  <si>
    <t>АКРС-8,0-О/У1/11,0x1500(Ч)/380 Вентилятор крышный</t>
  </si>
  <si>
    <t>АКРС-8,0-О/У1/15,0x1500(Ч)/380 Вентилятор крышный</t>
  </si>
  <si>
    <t>АКРС-8,0-О/У1/18,5x1500(Ч)/380 Вентилятор крышный</t>
  </si>
  <si>
    <t>АКРС-9,0-О/У1/ 2,2x750(Ч)/380 Вентилятор крышный</t>
  </si>
  <si>
    <t>АКРС-9,0-О/У1/ 3,0x750(Ч)/380 Вентилятор крышный</t>
  </si>
  <si>
    <t>АКРС-9,0-О/У1/ 4,0x750(Ч)/380 Вентилятор крышный</t>
  </si>
  <si>
    <t>АКРС-9,0-О/У1/ 7,5x1000(Ч)/380 Вентилятор крышный</t>
  </si>
  <si>
    <t>АКРС-9,0-О/У1/11,0x1000(Ч)/380 Вентилятор крышный</t>
  </si>
  <si>
    <t>АКРС-9,0-О/У1/22,0x1500(Ч)/380 Вентилятор крышный</t>
  </si>
  <si>
    <t>АКРС-9,0-О/У1/30,0x1500(Ч)/380 Вентилятор крышный</t>
  </si>
  <si>
    <t>АКРС-9,0-О/У1/37,0x1500(Ч)/380 Вентилятор крышный</t>
  </si>
  <si>
    <t>АКРС-10,0-О/У1/ 4,0x750(Ч)/380 Вентилятор крышный</t>
  </si>
  <si>
    <t>АКРС-10,0-О/У1/ 5,5x750(Ч)/380 Вентилятор крышный</t>
  </si>
  <si>
    <t>АКРС-10,0-О/У1/ 7,5x750(Ч)/380 Вентилятор крышный</t>
  </si>
  <si>
    <t>АКРС-10,0-О/У1/11,0x1000(Ч)/380 Вентилятор крышный</t>
  </si>
  <si>
    <t>АКРС-10,0-О/У1/15,0x1000(Ч)/380 Вентилятор крышный</t>
  </si>
  <si>
    <t>АКРС-10,0-О/У1/18,5x1000(Ч)/380 Вентилятор крышный</t>
  </si>
  <si>
    <t>Вентиляторы крышные радиальные АКРВ выброс вверх</t>
  </si>
  <si>
    <t>АКРВ-3,5-О/У1/ 0,18x1500(Ч)/380 Вентилятор крышный</t>
  </si>
  <si>
    <t>АКРВ-3,5-О/У1/ 0,25x1500/380 Вентилятор крышный</t>
  </si>
  <si>
    <t>АКРВ-3,5-О/У1/ 1,5x3000(Ч)/380 Вентилятор крышный</t>
  </si>
  <si>
    <t>АКРВ-3,5-О/У1/ 2,2x3000(Ч)/380 Вентилятор крышный</t>
  </si>
  <si>
    <t>АКРВ-4,0-О/У1/ 0,25x1500(Ч)/380 Вентилятор крышный</t>
  </si>
  <si>
    <t>АКРВ-4,0-О/У1/ 0,37x1500(Ч)/380 Вентилятор крышный</t>
  </si>
  <si>
    <t>АКРВ-4,0-О/У1/ 0,55x1500(Ч)/380 Вентилятор крышный</t>
  </si>
  <si>
    <t>АКРВ-4,0-О/У1/ 3,0x3000(Ч)/380 Вентилятор крышный</t>
  </si>
  <si>
    <t>АКРВ-4,0-О/У1/ 4,0x3000(Ч)/380 Вентилятор крышный</t>
  </si>
  <si>
    <t>АКРВ-4,5-О/У1/ 0,55x1500/380 Вентилятор крышный</t>
  </si>
  <si>
    <t>АКРВ-4,5-О/У1/ 0,75x1500(Ч)/380 Вентилятор крышный</t>
  </si>
  <si>
    <t>АКРВ-4,5-О/У1/ 1,1x1500(Ч)/380 Вентилятор крышный</t>
  </si>
  <si>
    <t>АКРВ-4,5-О/У1/ 5,5x3000(Ч)/380 Вентилятор крышный</t>
  </si>
  <si>
    <t>АКРВ-4,5-О/У1/ 7,5x3000(Ч)/380 Вентилятор крышный</t>
  </si>
  <si>
    <t>АКРВ-5,0-О/У1/ 0,25x1000(Ч)/380 Вентилятор крышный</t>
  </si>
  <si>
    <t>АКРВ-5,0-О/У1/ 0,37x1000(Ч)/380 Вентилятор крышный</t>
  </si>
  <si>
    <t>АКРВ-5,0-О/У1/ 0,55x1000(Ч)/380 Вентилятор крышный</t>
  </si>
  <si>
    <t>АКРВ-5,0-О/У1/ 1,1x1500(Ч)/380 Вентилятор крышный</t>
  </si>
  <si>
    <t>АКРВ-5,0-О/У1/ 1,5x1500(Ч)/380 Вентилятор крышный</t>
  </si>
  <si>
    <t>АКРВ-5,0-О/У1/ 2,2x1500(Ч)/380 Вентилятор крышный</t>
  </si>
  <si>
    <t>АКРВ-5,6-О/У1/ 0,55x1000(Ч)/380 Вентилятор крышный</t>
  </si>
  <si>
    <t>АКРВ-5,6-О/У1/ 0,75x1000(Ч)/380 Вентилятор крышный</t>
  </si>
  <si>
    <t>АКРВ-5,6-О/У1/ 1,1x1000(Ч)/380 Вентилятор крышный</t>
  </si>
  <si>
    <t>АКРВ-5,6-О/У1/ 2,2x1500(Ч)/380 Вентилятор крышный</t>
  </si>
  <si>
    <t>АКРВ-5,6-О/У1/ 3,0x1500(Ч)/380 Вентилятор крышный</t>
  </si>
  <si>
    <t>АКРВ-6,3-О/У1/ 1,1x1000(Ч)/380 Вентилятор крышный</t>
  </si>
  <si>
    <t>АКРВ-6,3-О/У1/ 1,5x1000(Ч)/380 Вентилятор крышный</t>
  </si>
  <si>
    <t>АКРВ-6,3-О/У1/ 4,0x1500(Ч)/380 Вентилятор крышный</t>
  </si>
  <si>
    <t>АКРВ-6,3-О/У1/ 5,5x1500(Ч)/380 Вентилятор крышный</t>
  </si>
  <si>
    <t>АКРВ-7,1-О/У1/ 0,75x750(Ч)/380 Вентилятор крышный</t>
  </si>
  <si>
    <t>АКРВ-7,1-О/У1/ 1,1x750(Ч)/380 Вентилятор крышный</t>
  </si>
  <si>
    <t>АКРВ-7,1-О/У1/ 2,2x1000(Ч)/380 Вентилятор крышный</t>
  </si>
  <si>
    <t>АКРВ-7,1-О/У1/ 3,0x1000(Ч)/380 Вентилятор крышный</t>
  </si>
  <si>
    <t>АКРВ-7,1-О/У1/ 7,5x1500(Ч)/380 Вентилятор крышный</t>
  </si>
  <si>
    <t>АКРВ-7,1-О/У1/11,0x1500(Ч)/380 Вентилятор крышный</t>
  </si>
  <si>
    <t>АКРВ-8,0-О/У1/ 1,5x750(Ч)/380 Вентилятор крышный</t>
  </si>
  <si>
    <t>АКРВ-8,0-О/У1/ 2,2x750(Ч)/380 Вентилятор крышный</t>
  </si>
  <si>
    <t>АКРВ-8,0-О/У1/ 4,0x1000(Ч)/380 Вентилятор крышный</t>
  </si>
  <si>
    <t>АКРВ-8,0-О/У1/ 5,5x1000(Ч)/380 Вентилятор крышный</t>
  </si>
  <si>
    <t>АКРВ-8,0-О/У1/11,0x1500(Ч)/380 Вентилятор крышный</t>
  </si>
  <si>
    <t>АКРВ-8,0-О/У1/15,0x1500(Ч)/380 Вентилятор крышный</t>
  </si>
  <si>
    <t>АКРВ-8,0-О/У1/18,5x1500(Ч)/380 Вентилятор крышный</t>
  </si>
  <si>
    <t>АКРВ-9,0-О/У1/ 2,2x750(Ч)/380 Вентилятор крышный</t>
  </si>
  <si>
    <t>АКРВ-9,0-О/У1/ 3,0x750(Ч)/380 Вентилятор крышный</t>
  </si>
  <si>
    <t>АКРВ-9,0-О/У1/ 4,0x750(Ч)/380 Вентилятор крышный</t>
  </si>
  <si>
    <t>АКРВ-9,0-О/У1/ 7,5x1000(Ч)/380 Вентилятор крышный</t>
  </si>
  <si>
    <t>АКРВ-9,0-О/У1/11,0x1000(Ч)/380 Вентилятор крышный</t>
  </si>
  <si>
    <t>АКРВ-9,0-О/У1/22,0x1500(Ч)/380 Вентилятор крышный</t>
  </si>
  <si>
    <t>АКРВ-9,0-О/У1/30,0x1500(Ч)/380 Вентилятор крышный</t>
  </si>
  <si>
    <t>АКРВ-9,0-О/У1/37,0x1500(Ч)/380 Вентилятор крышный</t>
  </si>
  <si>
    <t>АКРВ-10,0-О/У1/ 4,0x750(Ч)/380 Вентилятор крышный</t>
  </si>
  <si>
    <t>АКРВ-10,0-О/У1/ 5,5x750(Ч)/380 Вентилятор крышный</t>
  </si>
  <si>
    <t>АКРВ-10,0-О/У1/ 7,5x750(Ч)/380 Вентилятор крышный</t>
  </si>
  <si>
    <t>АКРВ-10,0-О/У1/11,0x1000(Ч)/380 Вентилятор крышный</t>
  </si>
  <si>
    <t>АКРВ-10,0-О/У1/15,0x1000(Ч)/380 Вентилятор крышный</t>
  </si>
  <si>
    <t>АКРВ-10,0-О/У1/18,5x1000(Ч)/380 Вентилятор крышный</t>
  </si>
  <si>
    <t>Крышные вентиляторы ВКР о/н</t>
  </si>
  <si>
    <t>ВКР-2,5</t>
  </si>
  <si>
    <t>ВКР-3,15</t>
  </si>
  <si>
    <t>ВКР-4,0</t>
  </si>
  <si>
    <t>1,4-3,3</t>
  </si>
  <si>
    <t>ВКР-5,0</t>
  </si>
  <si>
    <t>2,8-6,5</t>
  </si>
  <si>
    <t>ВКР-6,3</t>
  </si>
  <si>
    <t>6,0-13,8</t>
  </si>
  <si>
    <r>
      <t>/</t>
    </r>
    <r>
      <rPr>
        <sz val="8"/>
        <rFont val="Wingdings"/>
        <charset val="2"/>
      </rPr>
      <t>(</t>
    </r>
  </si>
  <si>
    <t>3,0/ 1000</t>
  </si>
  <si>
    <t>-</t>
  </si>
  <si>
    <t>8,9-20,4</t>
  </si>
  <si>
    <t>5,5/ 1500</t>
  </si>
  <si>
    <t>12,0-26,0</t>
  </si>
  <si>
    <t>7,5/ 1500</t>
  </si>
  <si>
    <t>ВКР - 8,0</t>
  </si>
  <si>
    <t>9,4-22</t>
  </si>
  <si>
    <t>3,0/ 750</t>
  </si>
  <si>
    <t>12,6-27,5</t>
  </si>
  <si>
    <t>5,5/ 1000</t>
  </si>
  <si>
    <t>13,9-29,0</t>
  </si>
  <si>
    <t>7,5/ 1000</t>
  </si>
  <si>
    <t>16,1-31,0</t>
  </si>
  <si>
    <t>11/ 1000</t>
  </si>
  <si>
    <t>18,5 1500</t>
  </si>
  <si>
    <t>2100-900</t>
  </si>
  <si>
    <t>22/ 1500</t>
  </si>
  <si>
    <t>30/ 1500</t>
  </si>
  <si>
    <t>ВКР-10,0</t>
  </si>
  <si>
    <t>36,0-39,6</t>
  </si>
  <si>
    <t>5,5/ 750</t>
  </si>
  <si>
    <t>19,4-39,6</t>
  </si>
  <si>
    <t>7,5/ 750</t>
  </si>
  <si>
    <t>25,9-53,3</t>
  </si>
  <si>
    <t>15/ 1000</t>
  </si>
  <si>
    <t>18,5/ 1000</t>
  </si>
  <si>
    <t>ВКР-12.5</t>
  </si>
  <si>
    <t>20,8-67,0</t>
  </si>
  <si>
    <t>18,5/ 500</t>
  </si>
  <si>
    <t>22/ 750</t>
  </si>
  <si>
    <t>Параметры двигателя</t>
  </si>
  <si>
    <t>АКРС-ДУ</t>
  </si>
  <si>
    <t>АКРВ-ДУ</t>
  </si>
  <si>
    <t>мощность</t>
  </si>
  <si>
    <t>у1</t>
  </si>
  <si>
    <t>ухл1</t>
  </si>
  <si>
    <t>Двигатель, кВт(потребл.) /об.мин.</t>
  </si>
  <si>
    <t xml:space="preserve">Уровень шума, дБ </t>
  </si>
  <si>
    <t>Вентиляторы радиальные одностороннего всасывания тип CFE (Германия)</t>
  </si>
  <si>
    <t>CFE 540/E 1-230В, D199</t>
  </si>
  <si>
    <t>0,38/ 1363 IP65(F)</t>
  </si>
  <si>
    <t>CFE 640/E 15-230В, D215</t>
  </si>
  <si>
    <t>0,45/ 1445 IP65(F)</t>
  </si>
  <si>
    <t>CFE 740/E 25-230В, D243</t>
  </si>
  <si>
    <t>0,73/ 1370 IP65(F)</t>
  </si>
  <si>
    <t>CFE 840/E 35-230В, D286</t>
  </si>
  <si>
    <t>1,1/ 1370 IP65(F)</t>
  </si>
  <si>
    <t>CFE 8-940/E 65-230В, D322</t>
  </si>
  <si>
    <t>1,5/ 1470 IP65(F)</t>
  </si>
  <si>
    <t>CFE 8-940/E 80-230В, D322</t>
  </si>
  <si>
    <t>2,2/ 1425 IP65(F)</t>
  </si>
  <si>
    <t>CFE 930/E80-230В, D305</t>
  </si>
  <si>
    <t>2,3/ 1430 IP65(F)</t>
  </si>
  <si>
    <t>CFE 840/D 500-400В, D286</t>
  </si>
  <si>
    <t>1,23/ 1410 IP65(F)</t>
  </si>
  <si>
    <t>ширина</t>
  </si>
  <si>
    <t>CFE 8-940/D 850-400В,</t>
  </si>
  <si>
    <t>CFE 930/D 1-400В, D305</t>
  </si>
  <si>
    <t>2,47/ 1470 IP65(F)</t>
  </si>
  <si>
    <t>вентиляторов</t>
  </si>
  <si>
    <t>CFE 9-070/D 2-400В, D365</t>
  </si>
  <si>
    <t>3,26/ 1440 IP65(F)</t>
  </si>
  <si>
    <t>205мм</t>
  </si>
  <si>
    <t>CFE 9-070/D 2.5-400В, D365</t>
  </si>
  <si>
    <t>3,84/ 1412 IP65(F)</t>
  </si>
  <si>
    <t>Вентиляторы радиальные одностороннего всасывания тип CE (Германия)</t>
  </si>
  <si>
    <t>CE 470/E 1-230В, D167</t>
  </si>
  <si>
    <t>0,32/ 1415 IP65(F)</t>
  </si>
  <si>
    <t>CE 570/E 15-230В, D199</t>
  </si>
  <si>
    <t>0,45/ 1400 IP65(F)</t>
  </si>
  <si>
    <t>CE 670/E 25-230В, D215</t>
  </si>
  <si>
    <t>0,64/ 1440 IP65(F)</t>
  </si>
  <si>
    <t>CE 690/E 35-230В, D215</t>
  </si>
  <si>
    <t>0,85/ 1410 IP65(F)</t>
  </si>
  <si>
    <t>CE 790/E 35-230В, D243</t>
  </si>
  <si>
    <t>1,1/ 1400 IP65(F)</t>
  </si>
  <si>
    <t>CE 890/E 65-230В, D286</t>
  </si>
  <si>
    <t>1,5/ 1428 IP65(F)</t>
  </si>
  <si>
    <t>CE 890/E 80-230В, D286</t>
  </si>
  <si>
    <t>2,16/ 1435 IP65(F)</t>
  </si>
  <si>
    <t>CE 670/D 500-400В, D215</t>
  </si>
  <si>
    <t>0,69/ 1424 IP65(F)</t>
  </si>
  <si>
    <t>CE 690/D 500-400В, D215</t>
  </si>
  <si>
    <t>0,82/ 1410 IP65(F)</t>
  </si>
  <si>
    <t>CE 790/D 500-400В, D243</t>
  </si>
  <si>
    <t>1,1/ 1415 IP65(F)</t>
  </si>
  <si>
    <t>CE 890/D 1-400В, D286</t>
  </si>
  <si>
    <t>2,46/ 1460 IP65(F)</t>
  </si>
  <si>
    <t>CE 990/D 2-400В, D322</t>
  </si>
  <si>
    <t>3,1/ 1390 IP65(F)</t>
  </si>
  <si>
    <t>CE 9-090/D 2-400В, D365</t>
  </si>
  <si>
    <t>3,76/ 1390 IP65(F)</t>
  </si>
  <si>
    <t>до 250мм</t>
  </si>
  <si>
    <t>CE 9-090/D 2.5-400В, D365</t>
  </si>
  <si>
    <t>4,69/ 1480 IP65(F)</t>
  </si>
  <si>
    <t>Вентиляторы радиальные двухстороннего всасывания тип D/DS (Германия)</t>
  </si>
  <si>
    <t>D 240/E 1-230В, D140</t>
  </si>
  <si>
    <t>0,34/ 1396 IP65(F)</t>
  </si>
  <si>
    <t>D 270/E 1-230В, D140</t>
  </si>
  <si>
    <t>0,37/ 1372 IP65(F)</t>
  </si>
  <si>
    <t>D 340/E 1-230В, D155</t>
  </si>
  <si>
    <t>0,35/ 1365 IP65(F)</t>
  </si>
  <si>
    <t>D 440/E 15-230В, D167</t>
  </si>
  <si>
    <t>0,42/ 1348 IP65(F)</t>
  </si>
  <si>
    <t>D 540/E 15</t>
  </si>
  <si>
    <t>D 540/E 25-230В, D199</t>
  </si>
  <si>
    <t>0,77/ 1440 IP65(F)</t>
  </si>
  <si>
    <t>DS 5-640/E 35-230В, D215</t>
  </si>
  <si>
    <t>0,99/ 1387 IP65(F)</t>
  </si>
  <si>
    <t>D 570/E 25-230В, D199</t>
  </si>
  <si>
    <t>0,88/ 1380 IP65(F)</t>
  </si>
  <si>
    <t>D 640/E 35-230В, D215</t>
  </si>
  <si>
    <t>1,05/ 1410 IP65(F)</t>
  </si>
  <si>
    <t>D 670/E 35-230В, D215</t>
  </si>
  <si>
    <t>1,1/ 1410 IP65(F)</t>
  </si>
  <si>
    <t>D 730/E 35-230В, D243</t>
  </si>
  <si>
    <t>1,12/ 1388 IP65(F)</t>
  </si>
  <si>
    <t>DS 6-740/E 35-230В, D243</t>
  </si>
  <si>
    <t>1,17/ 1411 IP65(F)</t>
  </si>
  <si>
    <t>DS 6-740/E 65-230В, D243</t>
  </si>
  <si>
    <t>1,45/ 1415 IP65(F)</t>
  </si>
  <si>
    <t>DS 6-770/E 65-230В, D243</t>
  </si>
  <si>
    <t>1,5/ 1448 IP65(F)</t>
  </si>
  <si>
    <t>D 770/E 65-230В, D243</t>
  </si>
  <si>
    <t>1,5/ 1395 IP65(F)</t>
  </si>
  <si>
    <t>D 770/E 80-230В, D243</t>
  </si>
  <si>
    <t>2,32/ 1432 IP65(F)</t>
  </si>
  <si>
    <t>D 640/D 500-400В, D215</t>
  </si>
  <si>
    <t>1,02/ 1425 IP65(F)</t>
  </si>
  <si>
    <t>DS6-740/D 500-400В, D243</t>
  </si>
  <si>
    <t>1,24 1410 IP65(F)</t>
  </si>
  <si>
    <t>D 730/D 500-400В, D243</t>
  </si>
  <si>
    <t>1,23/ 1372 IP65(F)</t>
  </si>
  <si>
    <t>D 670/D 500-400В, D215</t>
  </si>
  <si>
    <t>1,12/ 1147 IP65(F)</t>
  </si>
  <si>
    <t>до 418мм</t>
  </si>
  <si>
    <t>DS 6-770/D 1-400В, D243</t>
  </si>
  <si>
    <t>2,14/ 1470 IP65(F)</t>
  </si>
  <si>
    <t>D 770/D 1-400В, D243</t>
  </si>
  <si>
    <t>2,5/ 1465 IP65(F)</t>
  </si>
  <si>
    <t>D 970/D 2-400В, D322</t>
  </si>
  <si>
    <t>3,62/ 1375 IP65(F)</t>
  </si>
  <si>
    <t>DS 8-970/D 2-400В, D322</t>
  </si>
  <si>
    <t>3,45/ 1380IP65(F)</t>
  </si>
  <si>
    <t>DS 8-980/D 2.5-400В, D322</t>
  </si>
  <si>
    <t>5,11/ 1370 IP65(F)</t>
  </si>
  <si>
    <t>DS 9-070/D 2.5-400В, D365</t>
  </si>
  <si>
    <t>5,6/ 1415 IP65(F)</t>
  </si>
  <si>
    <t>DS 9-070/D 5-400В, D365</t>
  </si>
  <si>
    <t>9,14/ 1440 IP65(F)</t>
  </si>
  <si>
    <t>DS 9-001/D 5-400В, D330</t>
  </si>
  <si>
    <t>9,92/ 1450 IP65(F)</t>
  </si>
  <si>
    <t>DS 0-101/TD 10-400В, D365</t>
  </si>
  <si>
    <t>19,6/ 1455 IP65(F)</t>
  </si>
  <si>
    <t>Вентиляторы осевые тип CFE (Германия)</t>
  </si>
  <si>
    <t>A 315 / E 1-230В, D315</t>
  </si>
  <si>
    <t>0,3/ 1380 IP65(F)</t>
  </si>
  <si>
    <t>A 350 / E 15-230В, D350</t>
  </si>
  <si>
    <t>0,55/ 1350 IP65(F)</t>
  </si>
  <si>
    <t>A 420 / E 25-230В, D420</t>
  </si>
  <si>
    <t>0,33/ 1390 IP65(F)</t>
  </si>
  <si>
    <t>A 500/ E 35-230В, D500</t>
  </si>
  <si>
    <t>0,9/ 1310 IP65(F)</t>
  </si>
  <si>
    <t>A 560 / E 65-230В, D560</t>
  </si>
  <si>
    <t>1,4/ 1310 IP65(F)</t>
  </si>
  <si>
    <t>A 630 / E 80-230В, D630</t>
  </si>
  <si>
    <t>2,0/ 1255 IP65(F)</t>
  </si>
  <si>
    <t>Срок изготов- ления</t>
  </si>
  <si>
    <t>Уровень шума, дБ</t>
  </si>
  <si>
    <t>ADW-450</t>
  </si>
  <si>
    <t>ADW-550</t>
  </si>
  <si>
    <t>ADW-630</t>
  </si>
  <si>
    <t>ADW-710</t>
  </si>
  <si>
    <t>ADW-800</t>
  </si>
  <si>
    <t>ADW-900</t>
  </si>
  <si>
    <t>ADW-1000</t>
  </si>
  <si>
    <t>Цены на комплектующие</t>
  </si>
  <si>
    <t>Базовая</t>
  </si>
  <si>
    <t>Рабочее колесо 700/6-6/38,5°/TR7Z/AL/22/6/52/B</t>
  </si>
  <si>
    <t>RW630-001 Плита вентилятора квадратная</t>
  </si>
  <si>
    <t>Электродвигатель ANP80A4 1,1/1500 IM1081</t>
  </si>
  <si>
    <t>RW710-001 Плита вентилятора квадратная</t>
  </si>
  <si>
    <t>Электродвигатель ANP90L4 2.2кВт/1500 об.</t>
  </si>
  <si>
    <t>Рабочее колесо 800/6-6/40/AL/ZREV/28/8/72/B</t>
  </si>
  <si>
    <t>RW800-001 Плита вентилятора квадратная</t>
  </si>
  <si>
    <t>Электродвигатель ANP100S4 3кВт/1500 об.</t>
  </si>
  <si>
    <t>Запасные части</t>
  </si>
  <si>
    <t>Короб/жал ВО-2,5</t>
  </si>
  <si>
    <t>Жалюзи ВО-12,0</t>
  </si>
  <si>
    <t>Сетка (ВОК) ОВР-2,5</t>
  </si>
  <si>
    <t>Р/К 710 (металл)</t>
  </si>
  <si>
    <t>Рабочее колесо 710 (метал)</t>
  </si>
  <si>
    <t>Короб/жал ВО-3,15</t>
  </si>
  <si>
    <t>Подставка (ОВР) ВОК-2,5</t>
  </si>
  <si>
    <t>Сетка (ВОК) ОВР-3,15</t>
  </si>
  <si>
    <t>Р/К 800 (металл)</t>
  </si>
  <si>
    <t>Рабочее колесо 800 (метал)</t>
  </si>
  <si>
    <t>Короб/жал ВО-4,0</t>
  </si>
  <si>
    <t>Подставка (ОВР) ВОК-3,15</t>
  </si>
  <si>
    <t>Сетка (ВОК) ОВР-4,0</t>
  </si>
  <si>
    <t>Р/К 560, 3 лопасти пластик</t>
  </si>
  <si>
    <t>Короб/жал ВО-5,6</t>
  </si>
  <si>
    <t>Подставка (ОВР) ВОК-4,0</t>
  </si>
  <si>
    <t>Сетка (ВОК) ОВР-5,6</t>
  </si>
  <si>
    <t>Р/К 710, 3 лопасти пластик</t>
  </si>
  <si>
    <t>Короб/жал ВО-7,1</t>
  </si>
  <si>
    <t>Подставка (ОВР) ВОК-5,6</t>
  </si>
  <si>
    <t>Сетка (ВОК) ОВР-7,1</t>
  </si>
  <si>
    <t>Р/К 800, 3 лопасти пластик</t>
  </si>
  <si>
    <t>Жалюзи ВО-5,6</t>
  </si>
  <si>
    <t>Подставка (ОВР) ВОК-7,1</t>
  </si>
  <si>
    <t>Сетка (ВОК) ОВР-8,0</t>
  </si>
  <si>
    <t>Р/К 560, 6 лопастей пластик</t>
  </si>
  <si>
    <t>Жалюзи ВО-7,1</t>
  </si>
  <si>
    <t>Подставка (ОВР) ВОК-8,0</t>
  </si>
  <si>
    <t>Сетка (ВОК) ОВР-10,0</t>
  </si>
  <si>
    <t>Сетка ОВР-8,0</t>
  </si>
  <si>
    <t>Р/К 710, 6 лопастей пластик</t>
  </si>
  <si>
    <t>Жалюзи ВО-8,0</t>
  </si>
  <si>
    <t>Подставка (ОВР) ВОК-10,0</t>
  </si>
  <si>
    <t>Р/К 560 (металл)</t>
  </si>
  <si>
    <t>Р/К 800, 6 лопастей пластик</t>
  </si>
  <si>
    <t>67700</t>
  </si>
  <si>
    <t>углерод. Сталь</t>
  </si>
  <si>
    <t xml:space="preserve">ООО "ВентЭл"
115404, г. Москва, 6-я Радиальная ул. д. 62  
Т/ф (495) 627-79-06
E-mail: info@lufter.ru
www.lufter.ru
</t>
  </si>
  <si>
    <t>ООО "ВентЭл"
115404, г. Москва, 6-я Радиальная ул. д. 62
Т/ф (495) 627-79-06
E-mail: info@lufter.ru
www.lufter.ru</t>
  </si>
  <si>
    <t xml:space="preserve">ООО "ВентЭл"
115404, г. Москва, 6-я Радиальная ул. д. 62
Т/ф (495) 627-79-06
E-mail: info@lufter.ru
www.lufter.ru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</si>
</sst>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"/>
    <numFmt numFmtId="181" formatCode="#,##0&quot;р.&quot;"/>
    <numFmt numFmtId="182" formatCode="[$$-409]#,##0"/>
    <numFmt numFmtId="183" formatCode="[$$-409]#,##0.00"/>
    <numFmt numFmtId="184" formatCode="#,##0\ &quot;₽&quot;"/>
    <numFmt numFmtId="185" formatCode="#,##0.00\ [$€-1]"/>
    <numFmt numFmtId="186" formatCode="#,##0\ [$€-1]"/>
    <numFmt numFmtId="187" formatCode="#,##0.0"/>
  </numFmts>
  <fonts count="79">
    <font>
      <sz val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8"/>
      <name val="Garamond"/>
      <family val="1"/>
      <charset val="204"/>
    </font>
    <font>
      <b/>
      <sz val="10"/>
      <name val="Times New Roman"/>
      <family val="1"/>
      <charset val="204"/>
    </font>
    <font>
      <sz val="10"/>
      <name val="Garamond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Garamond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b/>
      <sz val="10"/>
      <color indexed="8"/>
      <name val="Garamond"/>
      <family val="1"/>
      <charset val="204"/>
    </font>
    <font>
      <sz val="10"/>
      <color indexed="8"/>
      <name val="Garamond"/>
      <family val="1"/>
      <charset val="204"/>
    </font>
    <font>
      <b/>
      <sz val="9"/>
      <name val="Times New Roman"/>
      <family val="1"/>
      <charset val="204"/>
    </font>
    <font>
      <sz val="9"/>
      <name val="Arial Narrow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7.5"/>
      <name val="Times New Roman"/>
      <family val="1"/>
      <charset val="204"/>
    </font>
    <font>
      <b/>
      <sz val="12"/>
      <name val="Garamond"/>
      <family val="1"/>
      <charset val="204"/>
    </font>
    <font>
      <sz val="9"/>
      <name val="Garamond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vertAlign val="superscript"/>
      <sz val="8"/>
      <name val="Times New Roman"/>
      <family val="1"/>
      <charset val="204"/>
    </font>
    <font>
      <b/>
      <sz val="9"/>
      <name val="Arial Cyr"/>
      <charset val="204"/>
    </font>
    <font>
      <sz val="8"/>
      <name val="Arial"/>
      <family val="2"/>
      <charset val="204"/>
    </font>
    <font>
      <b/>
      <sz val="9"/>
      <name val="Garamond"/>
      <family val="1"/>
      <charset val="204"/>
    </font>
    <font>
      <b/>
      <sz val="11"/>
      <name val="Garamond"/>
      <family val="1"/>
      <charset val="204"/>
    </font>
    <font>
      <sz val="7.5"/>
      <name val="Garamond"/>
      <family val="1"/>
      <charset val="204"/>
    </font>
    <font>
      <sz val="7.8"/>
      <name val="Garamond"/>
      <family val="1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b/>
      <sz val="8"/>
      <name val="Times New Roman"/>
      <family val="1"/>
      <charset val="204"/>
    </font>
    <font>
      <sz val="9"/>
      <name val="Arial"/>
      <family val="2"/>
      <charset val="204"/>
    </font>
    <font>
      <sz val="7"/>
      <name val="Garamond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6"/>
      <name val="Garamond"/>
      <family val="1"/>
      <charset val="204"/>
    </font>
    <font>
      <sz val="11"/>
      <name val="Garamond"/>
      <family val="1"/>
      <charset val="204"/>
    </font>
    <font>
      <vertAlign val="superscript"/>
      <sz val="8"/>
      <name val="Garamond"/>
      <family val="1"/>
      <charset val="204"/>
    </font>
    <font>
      <sz val="10.5"/>
      <name val="Garamond"/>
      <family val="1"/>
      <charset val="204"/>
    </font>
    <font>
      <b/>
      <sz val="8"/>
      <name val="Garamond"/>
      <family val="1"/>
      <charset val="204"/>
    </font>
    <font>
      <sz val="10"/>
      <name val="WST_Ital"/>
      <family val="5"/>
      <charset val="2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vertAlign val="superscript"/>
      <sz val="10"/>
      <name val="Garamond"/>
      <family val="1"/>
      <charset val="204"/>
    </font>
    <font>
      <sz val="10"/>
      <color indexed="8"/>
      <name val="Arial Cyr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Garamond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Garamond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Garamond"/>
      <family val="1"/>
      <charset val="204"/>
    </font>
    <font>
      <b/>
      <sz val="9"/>
      <color indexed="8"/>
      <name val="Garamond"/>
      <family val="1"/>
      <charset val="204"/>
    </font>
    <font>
      <b/>
      <sz val="9"/>
      <color indexed="8"/>
      <name val="Arial Cyr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8"/>
      <name val="Arial"/>
      <family val="2"/>
      <charset val="204"/>
    </font>
    <font>
      <sz val="10"/>
      <name val="Helv"/>
    </font>
    <font>
      <b/>
      <vertAlign val="superscript"/>
      <sz val="8"/>
      <name val="Arial Cyr"/>
      <charset val="204"/>
    </font>
    <font>
      <sz val="8"/>
      <name val="Wingdings"/>
      <charset val="2"/>
    </font>
    <font>
      <b/>
      <vertAlign val="superscript"/>
      <sz val="8"/>
      <name val="Arial"/>
    </font>
    <font>
      <sz val="12"/>
      <name val="Garamond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b/>
      <u/>
      <sz val="8"/>
      <color theme="10"/>
      <name val="Calibri"/>
      <family val="2"/>
      <charset val="204"/>
      <scheme val="minor"/>
    </font>
    <font>
      <b/>
      <sz val="12"/>
      <color rgb="FF000000"/>
      <name val="Arial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</borders>
  <cellStyleXfs count="7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66" fillId="0" borderId="0"/>
    <xf numFmtId="0" fontId="66" fillId="0" borderId="0"/>
    <xf numFmtId="0" fontId="66" fillId="0" borderId="0"/>
  </cellStyleXfs>
  <cellXfs count="2317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5" fillId="0" borderId="5" xfId="0" applyNumberFormat="1" applyFont="1" applyBorder="1" applyAlignment="1">
      <alignment horizontal="center" vertical="center" wrapText="1"/>
    </xf>
    <xf numFmtId="176" fontId="5" fillId="0" borderId="4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2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76" fontId="5" fillId="0" borderId="0" xfId="0" applyNumberFormat="1" applyFont="1" applyBorder="1" applyAlignment="1">
      <alignment horizontal="center" vertical="center" wrapText="1"/>
    </xf>
    <xf numFmtId="176" fontId="5" fillId="0" borderId="2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76" fontId="16" fillId="0" borderId="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17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1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4" fillId="0" borderId="18" xfId="0" applyFont="1" applyBorder="1" applyAlignment="1">
      <alignment horizontal="center" vertical="center" wrapText="1"/>
    </xf>
    <xf numFmtId="176" fontId="5" fillId="0" borderId="1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5" fillId="0" borderId="19" xfId="0" applyFont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49" fontId="5" fillId="2" borderId="11" xfId="0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0" fillId="0" borderId="0" xfId="0" applyBorder="1"/>
    <xf numFmtId="0" fontId="4" fillId="0" borderId="0" xfId="0" applyFont="1" applyBorder="1" applyAlignment="1">
      <alignment horizontal="center"/>
    </xf>
    <xf numFmtId="0" fontId="20" fillId="0" borderId="0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2" fillId="0" borderId="20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3" fillId="0" borderId="27" xfId="0" applyFont="1" applyBorder="1" applyAlignment="1">
      <alignment horizontal="center" wrapText="1"/>
    </xf>
    <xf numFmtId="0" fontId="3" fillId="0" borderId="28" xfId="0" applyFont="1" applyBorder="1" applyAlignment="1">
      <alignment horizontal="center" wrapText="1"/>
    </xf>
    <xf numFmtId="0" fontId="2" fillId="0" borderId="0" xfId="0" applyFont="1"/>
    <xf numFmtId="0" fontId="6" fillId="0" borderId="0" xfId="0" applyFont="1" applyAlignment="1">
      <alignment horizontal="justify" vertical="center"/>
    </xf>
    <xf numFmtId="0" fontId="2" fillId="0" borderId="0" xfId="0" applyFont="1" applyAlignment="1">
      <alignment wrapText="1"/>
    </xf>
    <xf numFmtId="0" fontId="23" fillId="0" borderId="35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wrapText="1"/>
    </xf>
    <xf numFmtId="0" fontId="3" fillId="0" borderId="37" xfId="0" applyFont="1" applyBorder="1" applyAlignment="1">
      <alignment horizontal="center" wrapText="1"/>
    </xf>
    <xf numFmtId="0" fontId="5" fillId="0" borderId="31" xfId="0" applyFont="1" applyBorder="1" applyAlignment="1">
      <alignment horizontal="center" wrapText="1"/>
    </xf>
    <xf numFmtId="0" fontId="4" fillId="0" borderId="0" xfId="0" applyFont="1"/>
    <xf numFmtId="0" fontId="5" fillId="0" borderId="38" xfId="0" applyFont="1" applyBorder="1" applyAlignment="1">
      <alignment horizontal="center" vertical="top" wrapText="1"/>
    </xf>
    <xf numFmtId="0" fontId="5" fillId="0" borderId="30" xfId="0" applyFont="1" applyBorder="1" applyAlignment="1">
      <alignment horizontal="center" vertical="top" wrapText="1"/>
    </xf>
    <xf numFmtId="0" fontId="5" fillId="0" borderId="31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top" wrapText="1"/>
    </xf>
    <xf numFmtId="0" fontId="4" fillId="0" borderId="25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wrapText="1"/>
    </xf>
    <xf numFmtId="0" fontId="12" fillId="0" borderId="40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/>
    <xf numFmtId="0" fontId="24" fillId="0" borderId="0" xfId="0" applyFont="1" applyAlignment="1">
      <alignment horizontal="left" vertical="center" indent="1"/>
    </xf>
    <xf numFmtId="0" fontId="24" fillId="0" borderId="0" xfId="0" applyFont="1" applyAlignment="1">
      <alignment horizontal="left" vertical="center" indent="2"/>
    </xf>
    <xf numFmtId="0" fontId="25" fillId="0" borderId="0" xfId="0" applyFont="1" applyAlignment="1">
      <alignment horizontal="left" vertical="center"/>
    </xf>
    <xf numFmtId="0" fontId="1" fillId="0" borderId="0" xfId="0" applyFont="1" applyBorder="1"/>
    <xf numFmtId="0" fontId="24" fillId="0" borderId="0" xfId="0" applyFont="1" applyAlignment="1">
      <alignment horizontal="left" vertical="center"/>
    </xf>
    <xf numFmtId="0" fontId="24" fillId="0" borderId="0" xfId="0" applyFont="1"/>
    <xf numFmtId="0" fontId="24" fillId="0" borderId="0" xfId="0" applyFont="1" applyAlignment="1">
      <alignment horizontal="left" indent="3"/>
    </xf>
    <xf numFmtId="0" fontId="24" fillId="0" borderId="0" xfId="0" applyFont="1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1" fillId="0" borderId="0" xfId="0" applyFont="1"/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0" xfId="0" applyBorder="1" applyAlignment="1">
      <alignment horizontal="left" wrapText="1"/>
    </xf>
    <xf numFmtId="0" fontId="2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1" fontId="0" fillId="0" borderId="0" xfId="0" applyNumberFormat="1" applyBorder="1"/>
    <xf numFmtId="0" fontId="0" fillId="0" borderId="0" xfId="0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top" wrapText="1"/>
    </xf>
    <xf numFmtId="0" fontId="5" fillId="0" borderId="46" xfId="0" applyFont="1" applyBorder="1" applyAlignment="1">
      <alignment horizontal="center" vertical="top" wrapText="1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51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/>
    </xf>
    <xf numFmtId="0" fontId="12" fillId="0" borderId="24" xfId="0" applyFont="1" applyBorder="1" applyAlignment="1">
      <alignment vertical="top" wrapText="1"/>
    </xf>
    <xf numFmtId="0" fontId="12" fillId="0" borderId="22" xfId="0" applyFont="1" applyBorder="1" applyAlignment="1">
      <alignment vertical="top" wrapText="1"/>
    </xf>
    <xf numFmtId="0" fontId="12" fillId="0" borderId="22" xfId="0" applyFont="1" applyBorder="1" applyAlignment="1">
      <alignment horizontal="justify" vertical="top" wrapText="1"/>
    </xf>
    <xf numFmtId="0" fontId="12" fillId="0" borderId="23" xfId="0" applyFont="1" applyBorder="1" applyAlignment="1">
      <alignment horizontal="justify" vertical="top" wrapText="1"/>
    </xf>
    <xf numFmtId="0" fontId="2" fillId="0" borderId="5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3" fillId="0" borderId="34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3" fillId="0" borderId="55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wrapText="1"/>
    </xf>
    <xf numFmtId="0" fontId="5" fillId="0" borderId="11" xfId="0" applyFont="1" applyBorder="1" applyAlignment="1">
      <alignment horizontal="center" vertical="center"/>
    </xf>
    <xf numFmtId="0" fontId="20" fillId="0" borderId="0" xfId="0" applyFont="1"/>
    <xf numFmtId="0" fontId="5" fillId="0" borderId="4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4" fillId="0" borderId="0" xfId="0" applyFont="1" applyAlignment="1">
      <alignment horizontal="right"/>
    </xf>
    <xf numFmtId="0" fontId="5" fillId="0" borderId="5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5" fillId="0" borderId="58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/>
    </xf>
    <xf numFmtId="0" fontId="23" fillId="0" borderId="0" xfId="0" applyFont="1"/>
    <xf numFmtId="0" fontId="3" fillId="0" borderId="40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47" xfId="0" applyFont="1" applyBorder="1" applyAlignment="1">
      <alignment horizontal="center" wrapText="1"/>
    </xf>
    <xf numFmtId="0" fontId="5" fillId="0" borderId="16" xfId="0" applyFont="1" applyBorder="1" applyAlignment="1">
      <alignment horizontal="center"/>
    </xf>
    <xf numFmtId="0" fontId="5" fillId="0" borderId="44" xfId="0" applyFont="1" applyBorder="1" applyAlignment="1">
      <alignment horizontal="center" wrapText="1"/>
    </xf>
    <xf numFmtId="0" fontId="4" fillId="0" borderId="5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 vertical="top" wrapText="1"/>
    </xf>
    <xf numFmtId="0" fontId="5" fillId="0" borderId="5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center" wrapText="1"/>
    </xf>
    <xf numFmtId="0" fontId="19" fillId="0" borderId="60" xfId="0" applyFont="1" applyBorder="1"/>
    <xf numFmtId="0" fontId="12" fillId="0" borderId="60" xfId="0" applyFont="1" applyBorder="1" applyAlignment="1">
      <alignment horizontal="center" vertical="top" wrapText="1"/>
    </xf>
    <xf numFmtId="0" fontId="5" fillId="0" borderId="27" xfId="0" applyFont="1" applyBorder="1" applyAlignment="1">
      <alignment horizontal="center" vertical="top" wrapText="1"/>
    </xf>
    <xf numFmtId="0" fontId="27" fillId="0" borderId="0" xfId="0" applyFont="1" applyAlignment="1">
      <alignment vertical="center"/>
    </xf>
    <xf numFmtId="0" fontId="29" fillId="0" borderId="0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19" fillId="0" borderId="30" xfId="0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5" fillId="0" borderId="0" xfId="0" applyFont="1" applyBorder="1" applyAlignment="1">
      <alignment vertical="top" wrapText="1"/>
    </xf>
    <xf numFmtId="0" fontId="5" fillId="0" borderId="0" xfId="0" applyFont="1" applyBorder="1" applyAlignment="1">
      <alignment wrapText="1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 vertical="top" wrapText="1"/>
    </xf>
    <xf numFmtId="0" fontId="4" fillId="0" borderId="58" xfId="0" applyFont="1" applyBorder="1" applyAlignment="1">
      <alignment horizontal="left" vertical="top" wrapText="1"/>
    </xf>
    <xf numFmtId="0" fontId="6" fillId="0" borderId="55" xfId="0" applyFont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3" fillId="0" borderId="0" xfId="0" applyFont="1" applyBorder="1" applyAlignment="1">
      <alignment wrapText="1"/>
    </xf>
    <xf numFmtId="0" fontId="4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wrapText="1"/>
    </xf>
    <xf numFmtId="0" fontId="4" fillId="0" borderId="40" xfId="0" applyFont="1" applyBorder="1" applyAlignment="1">
      <alignment vertical="top" wrapText="1"/>
    </xf>
    <xf numFmtId="0" fontId="4" fillId="0" borderId="41" xfId="0" applyFont="1" applyBorder="1" applyAlignment="1">
      <alignment vertical="top" wrapText="1"/>
    </xf>
    <xf numFmtId="0" fontId="4" fillId="0" borderId="42" xfId="0" applyFont="1" applyBorder="1" applyAlignment="1">
      <alignment vertical="top" wrapText="1"/>
    </xf>
    <xf numFmtId="0" fontId="5" fillId="0" borderId="61" xfId="0" applyFont="1" applyBorder="1" applyAlignment="1">
      <alignment horizontal="center" wrapText="1"/>
    </xf>
    <xf numFmtId="0" fontId="4" fillId="0" borderId="0" xfId="0" applyFont="1" applyBorder="1" applyAlignment="1">
      <alignment vertical="top" wrapText="1"/>
    </xf>
    <xf numFmtId="0" fontId="0" fillId="0" borderId="61" xfId="0" applyBorder="1"/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4" fillId="0" borderId="60" xfId="0" applyFont="1" applyBorder="1" applyAlignment="1">
      <alignment vertical="center"/>
    </xf>
    <xf numFmtId="0" fontId="5" fillId="0" borderId="2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5" fillId="0" borderId="42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2" fillId="0" borderId="27" xfId="0" applyFont="1" applyBorder="1" applyAlignment="1">
      <alignment vertical="top" wrapText="1"/>
    </xf>
    <xf numFmtId="0" fontId="2" fillId="0" borderId="62" xfId="0" applyFont="1" applyBorder="1" applyAlignment="1">
      <alignment vertical="top" wrapText="1"/>
    </xf>
    <xf numFmtId="0" fontId="0" fillId="0" borderId="0" xfId="0" applyBorder="1" applyAlignment="1">
      <alignment horizontal="center" vertical="center"/>
    </xf>
    <xf numFmtId="0" fontId="2" fillId="0" borderId="28" xfId="0" applyFont="1" applyBorder="1" applyAlignment="1">
      <alignment horizontal="center" wrapText="1"/>
    </xf>
    <xf numFmtId="0" fontId="2" fillId="0" borderId="27" xfId="0" applyFont="1" applyBorder="1" applyAlignment="1">
      <alignment horizont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23" fillId="0" borderId="0" xfId="0" applyFont="1" applyAlignment="1"/>
    <xf numFmtId="0" fontId="4" fillId="0" borderId="0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176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wrapText="1"/>
    </xf>
    <xf numFmtId="0" fontId="12" fillId="0" borderId="42" xfId="0" applyFont="1" applyBorder="1" applyAlignment="1">
      <alignment horizontal="center"/>
    </xf>
    <xf numFmtId="0" fontId="12" fillId="0" borderId="40" xfId="0" applyFont="1" applyBorder="1" applyAlignment="1">
      <alignment horizontal="center" wrapText="1"/>
    </xf>
    <xf numFmtId="0" fontId="12" fillId="0" borderId="41" xfId="0" applyFont="1" applyBorder="1" applyAlignment="1">
      <alignment horizontal="center"/>
    </xf>
    <xf numFmtId="0" fontId="0" fillId="0" borderId="1" xfId="0" applyBorder="1"/>
    <xf numFmtId="0" fontId="0" fillId="0" borderId="7" xfId="0" applyBorder="1"/>
    <xf numFmtId="0" fontId="0" fillId="0" borderId="5" xfId="0" applyBorder="1"/>
    <xf numFmtId="0" fontId="0" fillId="0" borderId="8" xfId="0" applyBorder="1"/>
    <xf numFmtId="0" fontId="20" fillId="0" borderId="61" xfId="0" applyFont="1" applyBorder="1"/>
    <xf numFmtId="0" fontId="4" fillId="0" borderId="41" xfId="0" applyFont="1" applyBorder="1" applyAlignment="1">
      <alignment horizontal="left"/>
    </xf>
    <xf numFmtId="0" fontId="4" fillId="0" borderId="41" xfId="0" applyFont="1" applyBorder="1" applyAlignment="1">
      <alignment horizontal="left" vertical="top"/>
    </xf>
    <xf numFmtId="0" fontId="4" fillId="0" borderId="58" xfId="0" applyFont="1" applyBorder="1" applyAlignment="1">
      <alignment horizontal="left" vertical="top"/>
    </xf>
    <xf numFmtId="0" fontId="4" fillId="0" borderId="4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/>
    </xf>
    <xf numFmtId="49" fontId="6" fillId="0" borderId="0" xfId="0" applyNumberFormat="1" applyFont="1" applyBorder="1" applyAlignment="1">
      <alignment horizontal="center" vertical="center"/>
    </xf>
    <xf numFmtId="0" fontId="2" fillId="0" borderId="60" xfId="0" applyFont="1" applyBorder="1" applyAlignment="1">
      <alignment vertical="center"/>
    </xf>
    <xf numFmtId="0" fontId="32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/>
    </xf>
    <xf numFmtId="0" fontId="12" fillId="0" borderId="42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2" fillId="0" borderId="60" xfId="0" applyFont="1" applyBorder="1" applyAlignment="1"/>
    <xf numFmtId="0" fontId="5" fillId="0" borderId="7" xfId="0" applyFont="1" applyFill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 wrapText="1"/>
    </xf>
    <xf numFmtId="0" fontId="5" fillId="0" borderId="47" xfId="0" applyNumberFormat="1" applyFont="1" applyBorder="1" applyAlignment="1">
      <alignment horizontal="center" vertical="center" wrapText="1"/>
    </xf>
    <xf numFmtId="0" fontId="8" fillId="0" borderId="60" xfId="0" applyFont="1" applyBorder="1" applyAlignment="1">
      <alignment vertical="center"/>
    </xf>
    <xf numFmtId="0" fontId="4" fillId="0" borderId="6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center"/>
    </xf>
    <xf numFmtId="0" fontId="5" fillId="0" borderId="64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 indent="1"/>
    </xf>
    <xf numFmtId="0" fontId="12" fillId="0" borderId="42" xfId="0" applyFont="1" applyBorder="1" applyAlignment="1">
      <alignment horizontal="left" vertical="center"/>
    </xf>
    <xf numFmtId="0" fontId="5" fillId="0" borderId="62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left" vertical="center" wrapText="1" indent="1"/>
    </xf>
    <xf numFmtId="0" fontId="5" fillId="0" borderId="0" xfId="0" applyFont="1" applyBorder="1"/>
    <xf numFmtId="0" fontId="12" fillId="0" borderId="0" xfId="0" applyFont="1" applyBorder="1" applyAlignment="1">
      <alignment horizontal="left" vertical="center" wrapText="1" indent="1"/>
    </xf>
    <xf numFmtId="0" fontId="5" fillId="0" borderId="6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 wrapText="1"/>
    </xf>
    <xf numFmtId="0" fontId="12" fillId="0" borderId="59" xfId="0" applyFont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wrapText="1"/>
    </xf>
    <xf numFmtId="0" fontId="5" fillId="0" borderId="7" xfId="0" applyFont="1" applyBorder="1" applyAlignment="1">
      <alignment horizontal="center"/>
    </xf>
    <xf numFmtId="0" fontId="30" fillId="0" borderId="0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 indent="4"/>
    </xf>
    <xf numFmtId="0" fontId="5" fillId="0" borderId="0" xfId="0" applyFont="1" applyBorder="1" applyAlignment="1">
      <alignment horizontal="left"/>
    </xf>
    <xf numFmtId="176" fontId="5" fillId="0" borderId="3" xfId="0" applyNumberFormat="1" applyFont="1" applyBorder="1" applyAlignment="1">
      <alignment horizontal="center" vertical="center"/>
    </xf>
    <xf numFmtId="176" fontId="5" fillId="0" borderId="5" xfId="0" applyNumberFormat="1" applyFont="1" applyBorder="1" applyAlignment="1">
      <alignment horizontal="center" vertical="center"/>
    </xf>
    <xf numFmtId="176" fontId="5" fillId="0" borderId="17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wrapText="1"/>
    </xf>
    <xf numFmtId="0" fontId="30" fillId="0" borderId="0" xfId="0" applyFont="1" applyBorder="1" applyAlignment="1">
      <alignment vertical="center"/>
    </xf>
    <xf numFmtId="0" fontId="5" fillId="0" borderId="40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67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 wrapText="1"/>
    </xf>
    <xf numFmtId="0" fontId="5" fillId="0" borderId="27" xfId="0" applyFont="1" applyFill="1" applyBorder="1" applyAlignment="1">
      <alignment horizontal="center" wrapText="1"/>
    </xf>
    <xf numFmtId="0" fontId="5" fillId="0" borderId="28" xfId="0" applyFont="1" applyFill="1" applyBorder="1" applyAlignment="1">
      <alignment horizontal="center" wrapText="1"/>
    </xf>
    <xf numFmtId="0" fontId="5" fillId="0" borderId="17" xfId="0" applyFont="1" applyFill="1" applyBorder="1" applyAlignment="1">
      <alignment horizontal="center" wrapText="1"/>
    </xf>
    <xf numFmtId="0" fontId="5" fillId="0" borderId="34" xfId="0" applyFont="1" applyFill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12" fillId="0" borderId="40" xfId="0" applyFont="1" applyBorder="1" applyAlignment="1">
      <alignment horizontal="left" vertical="center"/>
    </xf>
    <xf numFmtId="0" fontId="5" fillId="0" borderId="69" xfId="0" applyFont="1" applyBorder="1" applyAlignment="1">
      <alignment horizontal="center" vertical="center" wrapText="1"/>
    </xf>
    <xf numFmtId="0" fontId="11" fillId="0" borderId="0" xfId="0" applyFont="1" applyAlignment="1"/>
    <xf numFmtId="0" fontId="19" fillId="0" borderId="61" xfId="0" applyFont="1" applyBorder="1" applyAlignment="1">
      <alignment horizontal="center"/>
    </xf>
    <xf numFmtId="176" fontId="5" fillId="0" borderId="30" xfId="0" applyNumberFormat="1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4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horizontal="left" vertical="center"/>
    </xf>
    <xf numFmtId="0" fontId="41" fillId="0" borderId="0" xfId="0" applyFont="1" applyBorder="1" applyAlignment="1">
      <alignment horizontal="left" vertical="center" wrapText="1"/>
    </xf>
    <xf numFmtId="0" fontId="41" fillId="0" borderId="0" xfId="0" applyFont="1"/>
    <xf numFmtId="0" fontId="43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left" vertical="top" indent="1"/>
    </xf>
    <xf numFmtId="0" fontId="43" fillId="0" borderId="0" xfId="0" applyFont="1"/>
    <xf numFmtId="0" fontId="41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center"/>
    </xf>
    <xf numFmtId="0" fontId="4" fillId="0" borderId="34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vertical="center" indent="1"/>
    </xf>
    <xf numFmtId="0" fontId="41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 indent="1"/>
    </xf>
    <xf numFmtId="0" fontId="41" fillId="0" borderId="0" xfId="0" applyFont="1" applyBorder="1"/>
    <xf numFmtId="0" fontId="5" fillId="0" borderId="0" xfId="0" applyFont="1" applyBorder="1" applyAlignment="1"/>
    <xf numFmtId="0" fontId="20" fillId="0" borderId="0" xfId="0" applyFont="1" applyBorder="1" applyAlignment="1"/>
    <xf numFmtId="0" fontId="30" fillId="0" borderId="0" xfId="0" applyFont="1" applyBorder="1" applyAlignment="1">
      <alignment horizontal="left" vertical="center" wrapText="1"/>
    </xf>
    <xf numFmtId="0" fontId="34" fillId="0" borderId="27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wrapText="1"/>
    </xf>
    <xf numFmtId="0" fontId="44" fillId="0" borderId="27" xfId="0" applyFont="1" applyBorder="1" applyAlignment="1">
      <alignment horizontal="center" wrapText="1"/>
    </xf>
    <xf numFmtId="0" fontId="44" fillId="0" borderId="27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36" fillId="0" borderId="0" xfId="0" applyFont="1" applyAlignment="1">
      <alignment vertical="center"/>
    </xf>
    <xf numFmtId="0" fontId="9" fillId="0" borderId="35" xfId="0" applyFont="1" applyBorder="1" applyAlignment="1">
      <alignment vertical="center"/>
    </xf>
    <xf numFmtId="0" fontId="36" fillId="0" borderId="0" xfId="0" applyFont="1" applyFill="1" applyBorder="1" applyAlignment="1">
      <alignment vertical="center" wrapText="1"/>
    </xf>
    <xf numFmtId="0" fontId="12" fillId="0" borderId="27" xfId="0" applyFont="1" applyBorder="1" applyAlignment="1">
      <alignment horizontal="center" vertical="top" wrapText="1"/>
    </xf>
    <xf numFmtId="0" fontId="22" fillId="0" borderId="0" xfId="0" applyFont="1" applyBorder="1" applyAlignment="1">
      <alignment horizontal="right" vertical="center"/>
    </xf>
    <xf numFmtId="0" fontId="45" fillId="0" borderId="0" xfId="0" applyFont="1"/>
    <xf numFmtId="0" fontId="46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6" fillId="0" borderId="0" xfId="0" applyFont="1" applyBorder="1" applyAlignment="1">
      <alignment vertical="center"/>
    </xf>
    <xf numFmtId="0" fontId="48" fillId="0" borderId="0" xfId="1" applyFont="1" applyAlignment="1" applyProtection="1">
      <alignment horizontal="right" vertical="center"/>
    </xf>
    <xf numFmtId="0" fontId="19" fillId="0" borderId="0" xfId="0" applyFont="1"/>
    <xf numFmtId="0" fontId="48" fillId="0" borderId="0" xfId="1" applyFont="1" applyAlignment="1" applyProtection="1">
      <alignment horizontal="center" vertical="center"/>
    </xf>
    <xf numFmtId="0" fontId="22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71" xfId="0" applyFont="1" applyBorder="1" applyAlignment="1">
      <alignment vertical="center"/>
    </xf>
    <xf numFmtId="0" fontId="48" fillId="0" borderId="0" xfId="1" applyFont="1" applyAlignment="1" applyProtection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61" xfId="0" applyFont="1" applyBorder="1" applyAlignment="1">
      <alignment horizontal="center" wrapText="1"/>
    </xf>
    <xf numFmtId="0" fontId="41" fillId="0" borderId="0" xfId="0" applyFont="1" applyFill="1" applyBorder="1" applyAlignment="1">
      <alignment horizontal="left" vertical="top" wrapText="1"/>
    </xf>
    <xf numFmtId="0" fontId="37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2" fillId="0" borderId="71" xfId="0" applyFont="1" applyBorder="1" applyAlignment="1">
      <alignment horizontal="center" wrapText="1"/>
    </xf>
    <xf numFmtId="0" fontId="41" fillId="0" borderId="0" xfId="0" applyFont="1" applyFill="1" applyBorder="1" applyAlignment="1">
      <alignment vertical="top" wrapText="1"/>
    </xf>
    <xf numFmtId="0" fontId="24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0" fontId="48" fillId="0" borderId="0" xfId="1" applyFont="1" applyAlignment="1" applyProtection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50" fillId="0" borderId="0" xfId="0" applyFont="1" applyFill="1" applyBorder="1"/>
    <xf numFmtId="0" fontId="16" fillId="0" borderId="0" xfId="0" applyFont="1" applyFill="1" applyBorder="1" applyAlignment="1">
      <alignment horizontal="left" wrapText="1"/>
    </xf>
    <xf numFmtId="0" fontId="16" fillId="0" borderId="0" xfId="0" applyFont="1" applyFill="1" applyBorder="1"/>
    <xf numFmtId="0" fontId="53" fillId="0" borderId="27" xfId="0" applyFont="1" applyFill="1" applyBorder="1" applyAlignment="1">
      <alignment horizontal="center" vertical="top" wrapText="1"/>
    </xf>
    <xf numFmtId="0" fontId="53" fillId="0" borderId="28" xfId="0" applyFont="1" applyFill="1" applyBorder="1" applyAlignment="1">
      <alignment horizontal="center" vertical="top" wrapText="1"/>
    </xf>
    <xf numFmtId="0" fontId="15" fillId="0" borderId="38" xfId="0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left" wrapText="1"/>
    </xf>
    <xf numFmtId="0" fontId="54" fillId="0" borderId="0" xfId="0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" fontId="16" fillId="0" borderId="0" xfId="0" applyNumberFormat="1" applyFont="1" applyFill="1" applyBorder="1"/>
    <xf numFmtId="0" fontId="50" fillId="0" borderId="0" xfId="0" applyFont="1" applyFill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16" fillId="0" borderId="7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" fontId="50" fillId="0" borderId="0" xfId="0" applyNumberFormat="1" applyFont="1" applyFill="1" applyBorder="1"/>
    <xf numFmtId="0" fontId="51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vertical="center"/>
    </xf>
    <xf numFmtId="0" fontId="52" fillId="0" borderId="0" xfId="0" applyFont="1" applyFill="1" applyBorder="1"/>
    <xf numFmtId="0" fontId="50" fillId="0" borderId="0" xfId="0" applyFont="1" applyFill="1" applyBorder="1" applyAlignment="1"/>
    <xf numFmtId="0" fontId="59" fillId="0" borderId="0" xfId="0" applyFont="1" applyFill="1" applyBorder="1" applyAlignment="1">
      <alignment horizontal="center" vertical="center"/>
    </xf>
    <xf numFmtId="1" fontId="59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1" fontId="60" fillId="0" borderId="0" xfId="0" applyNumberFormat="1" applyFont="1" applyFill="1" applyBorder="1" applyAlignment="1">
      <alignment horizontal="center"/>
    </xf>
    <xf numFmtId="0" fontId="4" fillId="0" borderId="42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2" fillId="0" borderId="41" xfId="0" applyFont="1" applyBorder="1" applyAlignment="1">
      <alignment vertical="center"/>
    </xf>
    <xf numFmtId="0" fontId="2" fillId="0" borderId="42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12" fillId="0" borderId="24" xfId="0" applyFont="1" applyBorder="1" applyAlignment="1">
      <alignment vertical="center" wrapText="1"/>
    </xf>
    <xf numFmtId="0" fontId="12" fillId="0" borderId="22" xfId="0" applyFont="1" applyBorder="1" applyAlignment="1">
      <alignment vertical="center"/>
    </xf>
    <xf numFmtId="0" fontId="12" fillId="0" borderId="22" xfId="0" applyFont="1" applyBorder="1" applyAlignment="1">
      <alignment vertical="center" wrapText="1"/>
    </xf>
    <xf numFmtId="0" fontId="12" fillId="0" borderId="23" xfId="0" applyFont="1" applyBorder="1" applyAlignment="1">
      <alignment vertical="center"/>
    </xf>
    <xf numFmtId="0" fontId="5" fillId="0" borderId="72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5" fillId="0" borderId="55" xfId="0" applyFont="1" applyBorder="1" applyAlignment="1">
      <alignment horizontal="center" vertical="center" wrapText="1"/>
    </xf>
    <xf numFmtId="0" fontId="3" fillId="0" borderId="39" xfId="0" applyFont="1" applyBorder="1" applyAlignment="1">
      <alignment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6" xfId="0" applyFont="1" applyBorder="1" applyAlignment="1">
      <alignment horizontal="center" vertical="center"/>
    </xf>
    <xf numFmtId="0" fontId="6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17" fillId="0" borderId="58" xfId="0" applyFont="1" applyBorder="1" applyAlignment="1">
      <alignment horizontal="left" vertical="center" indent="1"/>
    </xf>
    <xf numFmtId="0" fontId="17" fillId="0" borderId="42" xfId="0" applyFont="1" applyBorder="1" applyAlignment="1">
      <alignment horizontal="left" vertical="center" indent="1"/>
    </xf>
    <xf numFmtId="0" fontId="5" fillId="0" borderId="4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" fillId="0" borderId="3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5" fillId="0" borderId="73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0" fillId="0" borderId="55" xfId="0" applyFont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7" fillId="0" borderId="0" xfId="0" applyFont="1" applyBorder="1" applyAlignment="1">
      <alignment horizontal="justify" vertical="center"/>
    </xf>
    <xf numFmtId="0" fontId="0" fillId="0" borderId="0" xfId="0" applyBorder="1" applyAlignment="1">
      <alignment horizontal="justify" vertical="justify"/>
    </xf>
    <xf numFmtId="0" fontId="3" fillId="0" borderId="55" xfId="0" applyFont="1" applyBorder="1" applyAlignment="1">
      <alignment horizontal="center" wrapText="1"/>
    </xf>
    <xf numFmtId="0" fontId="22" fillId="0" borderId="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38" xfId="0" applyFont="1" applyBorder="1" applyAlignment="1">
      <alignment horizontal="center" wrapText="1"/>
    </xf>
    <xf numFmtId="0" fontId="5" fillId="0" borderId="30" xfId="0" applyFont="1" applyBorder="1" applyAlignment="1">
      <alignment horizontal="center" wrapText="1"/>
    </xf>
    <xf numFmtId="0" fontId="5" fillId="0" borderId="75" xfId="0" applyFont="1" applyBorder="1" applyAlignment="1">
      <alignment horizontal="center" wrapText="1"/>
    </xf>
    <xf numFmtId="0" fontId="5" fillId="0" borderId="76" xfId="0" applyFont="1" applyBorder="1" applyAlignment="1">
      <alignment horizontal="center" wrapText="1"/>
    </xf>
    <xf numFmtId="0" fontId="5" fillId="0" borderId="51" xfId="0" applyFont="1" applyBorder="1" applyAlignment="1">
      <alignment horizontal="center" vertical="top" wrapText="1"/>
    </xf>
    <xf numFmtId="0" fontId="48" fillId="0" borderId="0" xfId="1" applyFont="1" applyBorder="1" applyAlignment="1" applyProtection="1">
      <alignment horizontal="center" vertical="center"/>
    </xf>
    <xf numFmtId="0" fontId="11" fillId="0" borderId="0" xfId="0" applyFont="1" applyBorder="1" applyAlignment="1">
      <alignment horizontal="center"/>
    </xf>
    <xf numFmtId="176" fontId="5" fillId="0" borderId="0" xfId="0" applyNumberFormat="1" applyFont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top" wrapText="1"/>
    </xf>
    <xf numFmtId="0" fontId="51" fillId="0" borderId="0" xfId="0" applyFont="1" applyFill="1" applyBorder="1" applyAlignment="1">
      <alignment horizontal="right" vertical="center"/>
    </xf>
    <xf numFmtId="0" fontId="53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/>
    </xf>
    <xf numFmtId="0" fontId="5" fillId="0" borderId="35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12" fillId="0" borderId="0" xfId="0" applyFont="1" applyBorder="1" applyAlignment="1">
      <alignment vertical="top" wrapText="1"/>
    </xf>
    <xf numFmtId="0" fontId="2" fillId="0" borderId="0" xfId="0" applyFont="1" applyBorder="1" applyAlignment="1">
      <alignment wrapText="1"/>
    </xf>
    <xf numFmtId="0" fontId="3" fillId="0" borderId="38" xfId="0" applyFont="1" applyBorder="1" applyAlignment="1">
      <alignment horizontal="center" vertical="center" wrapText="1"/>
    </xf>
    <xf numFmtId="0" fontId="5" fillId="0" borderId="35" xfId="0" applyFont="1" applyBorder="1" applyAlignment="1">
      <alignment wrapText="1"/>
    </xf>
    <xf numFmtId="0" fontId="12" fillId="0" borderId="30" xfId="0" applyFont="1" applyBorder="1" applyAlignment="1">
      <alignment horizontal="center" wrapText="1"/>
    </xf>
    <xf numFmtId="0" fontId="12" fillId="0" borderId="35" xfId="0" applyFont="1" applyBorder="1" applyAlignment="1">
      <alignment wrapText="1"/>
    </xf>
    <xf numFmtId="0" fontId="12" fillId="0" borderId="31" xfId="0" applyFont="1" applyBorder="1" applyAlignment="1">
      <alignment horizontal="center" wrapText="1"/>
    </xf>
    <xf numFmtId="0" fontId="12" fillId="0" borderId="29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2" fillId="0" borderId="75" xfId="0" applyFont="1" applyBorder="1" applyAlignment="1">
      <alignment horizontal="center" wrapText="1"/>
    </xf>
    <xf numFmtId="0" fontId="5" fillId="0" borderId="75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4" fillId="0" borderId="0" xfId="0" applyFont="1" applyBorder="1" applyAlignment="1"/>
    <xf numFmtId="0" fontId="19" fillId="0" borderId="0" xfId="0" applyFont="1" applyBorder="1"/>
    <xf numFmtId="0" fontId="19" fillId="0" borderId="0" xfId="0" applyFont="1" applyBorder="1" applyAlignment="1"/>
    <xf numFmtId="0" fontId="37" fillId="0" borderId="37" xfId="0" applyFont="1" applyBorder="1" applyAlignment="1">
      <alignment horizontal="center" wrapText="1"/>
    </xf>
    <xf numFmtId="0" fontId="4" fillId="0" borderId="38" xfId="0" applyFont="1" applyBorder="1" applyAlignment="1">
      <alignment horizontal="center" vertical="top" wrapText="1"/>
    </xf>
    <xf numFmtId="0" fontId="4" fillId="0" borderId="30" xfId="0" applyFont="1" applyBorder="1" applyAlignment="1">
      <alignment horizontal="center" vertical="top" wrapText="1"/>
    </xf>
    <xf numFmtId="0" fontId="4" fillId="0" borderId="31" xfId="0" applyFont="1" applyBorder="1" applyAlignment="1">
      <alignment horizontal="center" vertical="top" wrapText="1"/>
    </xf>
    <xf numFmtId="0" fontId="4" fillId="0" borderId="29" xfId="0" applyFont="1" applyBorder="1" applyAlignment="1">
      <alignment horizontal="center" vertical="top" wrapText="1"/>
    </xf>
    <xf numFmtId="0" fontId="5" fillId="0" borderId="51" xfId="0" applyFont="1" applyBorder="1" applyAlignment="1">
      <alignment horizontal="center" wrapText="1"/>
    </xf>
    <xf numFmtId="0" fontId="4" fillId="0" borderId="75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left" wrapText="1"/>
    </xf>
    <xf numFmtId="0" fontId="0" fillId="0" borderId="35" xfId="0" applyBorder="1"/>
    <xf numFmtId="0" fontId="5" fillId="0" borderId="38" xfId="0" applyFont="1" applyBorder="1" applyAlignment="1">
      <alignment horizontal="center"/>
    </xf>
    <xf numFmtId="0" fontId="2" fillId="0" borderId="29" xfId="0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top" wrapText="1"/>
    </xf>
    <xf numFmtId="0" fontId="63" fillId="0" borderId="0" xfId="0" applyFont="1" applyBorder="1"/>
    <xf numFmtId="0" fontId="2" fillId="0" borderId="75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51" fillId="0" borderId="60" xfId="0" applyFont="1" applyFill="1" applyBorder="1" applyAlignment="1">
      <alignment horizontal="right" vertical="center"/>
    </xf>
    <xf numFmtId="0" fontId="33" fillId="0" borderId="0" xfId="0" applyFont="1" applyBorder="1" applyAlignment="1">
      <alignment horizontal="center"/>
    </xf>
    <xf numFmtId="0" fontId="53" fillId="0" borderId="55" xfId="0" applyFont="1" applyFill="1" applyBorder="1" applyAlignment="1">
      <alignment horizontal="center" wrapText="1"/>
    </xf>
    <xf numFmtId="0" fontId="53" fillId="0" borderId="27" xfId="0" applyFont="1" applyFill="1" applyBorder="1" applyAlignment="1">
      <alignment horizontal="center" wrapText="1"/>
    </xf>
    <xf numFmtId="0" fontId="15" fillId="0" borderId="25" xfId="0" applyFont="1" applyFill="1" applyBorder="1" applyAlignment="1">
      <alignment horizontal="center"/>
    </xf>
    <xf numFmtId="0" fontId="16" fillId="0" borderId="29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/>
    </xf>
    <xf numFmtId="0" fontId="16" fillId="0" borderId="30" xfId="0" applyFont="1" applyFill="1" applyBorder="1" applyAlignment="1">
      <alignment horizontal="center" vertical="center" wrapText="1"/>
    </xf>
    <xf numFmtId="0" fontId="15" fillId="0" borderId="71" xfId="0" applyFont="1" applyFill="1" applyBorder="1" applyAlignment="1">
      <alignment horizontal="center"/>
    </xf>
    <xf numFmtId="0" fontId="16" fillId="0" borderId="76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/>
    </xf>
    <xf numFmtId="0" fontId="16" fillId="0" borderId="31" xfId="0" applyFont="1" applyFill="1" applyBorder="1" applyAlignment="1">
      <alignment horizontal="center" vertical="center" wrapText="1"/>
    </xf>
    <xf numFmtId="1" fontId="15" fillId="0" borderId="18" xfId="0" applyNumberFormat="1" applyFont="1" applyFill="1" applyBorder="1" applyAlignment="1">
      <alignment horizontal="center"/>
    </xf>
    <xf numFmtId="0" fontId="16" fillId="0" borderId="34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wrapText="1"/>
    </xf>
    <xf numFmtId="0" fontId="59" fillId="0" borderId="38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59" fillId="0" borderId="30" xfId="0" applyFont="1" applyFill="1" applyBorder="1" applyAlignment="1">
      <alignment horizontal="center" vertical="center"/>
    </xf>
    <xf numFmtId="0" fontId="59" fillId="0" borderId="31" xfId="0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 indent="1"/>
    </xf>
    <xf numFmtId="0" fontId="41" fillId="0" borderId="0" xfId="0" applyFont="1" applyAlignment="1">
      <alignment horizontal="left" vertical="center"/>
    </xf>
    <xf numFmtId="0" fontId="61" fillId="0" borderId="9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49" fontId="5" fillId="2" borderId="0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/>
    </xf>
    <xf numFmtId="1" fontId="5" fillId="0" borderId="3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0" fontId="48" fillId="0" borderId="0" xfId="1" applyFont="1" applyBorder="1" applyAlignment="1" applyProtection="1">
      <alignment horizontal="left" vertical="center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48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32" fillId="0" borderId="5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vertical="center" wrapText="1"/>
    </xf>
    <xf numFmtId="0" fontId="23" fillId="0" borderId="0" xfId="0" applyFont="1" applyBorder="1"/>
    <xf numFmtId="1" fontId="5" fillId="0" borderId="0" xfId="0" applyNumberFormat="1" applyFont="1" applyBorder="1" applyAlignment="1">
      <alignment horizontal="center" vertical="center" wrapText="1"/>
    </xf>
    <xf numFmtId="0" fontId="64" fillId="0" borderId="0" xfId="0" applyFont="1" applyAlignment="1">
      <alignment horizontal="center"/>
    </xf>
    <xf numFmtId="0" fontId="27" fillId="0" borderId="0" xfId="0" applyFont="1"/>
    <xf numFmtId="0" fontId="62" fillId="0" borderId="0" xfId="0" applyFont="1" applyBorder="1" applyAlignment="1"/>
    <xf numFmtId="17" fontId="12" fillId="0" borderId="0" xfId="0" applyNumberFormat="1" applyFont="1" applyBorder="1" applyAlignment="1">
      <alignment horizontal="center" wrapText="1"/>
    </xf>
    <xf numFmtId="0" fontId="7" fillId="0" borderId="0" xfId="0" applyFont="1" applyAlignment="1">
      <alignment vertical="center"/>
    </xf>
    <xf numFmtId="0" fontId="12" fillId="0" borderId="33" xfId="0" applyFont="1" applyBorder="1" applyAlignment="1">
      <alignment vertical="center"/>
    </xf>
    <xf numFmtId="176" fontId="2" fillId="0" borderId="1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/>
    </xf>
    <xf numFmtId="0" fontId="5" fillId="0" borderId="65" xfId="0" applyFont="1" applyBorder="1" applyAlignment="1">
      <alignment horizontal="center" vertical="center"/>
    </xf>
    <xf numFmtId="1" fontId="5" fillId="0" borderId="73" xfId="0" applyNumberFormat="1" applyFont="1" applyBorder="1" applyAlignment="1">
      <alignment horizontal="center"/>
    </xf>
    <xf numFmtId="0" fontId="5" fillId="0" borderId="77" xfId="0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/>
    </xf>
    <xf numFmtId="0" fontId="5" fillId="0" borderId="64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/>
    </xf>
    <xf numFmtId="0" fontId="5" fillId="0" borderId="77" xfId="0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vertical="center"/>
    </xf>
    <xf numFmtId="1" fontId="3" fillId="0" borderId="9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 vertical="center" wrapText="1"/>
    </xf>
    <xf numFmtId="0" fontId="6" fillId="0" borderId="64" xfId="0" applyFont="1" applyBorder="1" applyAlignment="1">
      <alignment horizontal="center" vertical="center" wrapText="1"/>
    </xf>
    <xf numFmtId="0" fontId="5" fillId="0" borderId="66" xfId="0" applyFont="1" applyBorder="1" applyAlignment="1">
      <alignment vertical="center"/>
    </xf>
    <xf numFmtId="0" fontId="5" fillId="0" borderId="77" xfId="0" applyFont="1" applyBorder="1" applyAlignment="1">
      <alignment vertical="center"/>
    </xf>
    <xf numFmtId="1" fontId="5" fillId="0" borderId="9" xfId="0" applyNumberFormat="1" applyFont="1" applyBorder="1" applyAlignment="1">
      <alignment horizontal="center" vertical="center" wrapText="1"/>
    </xf>
    <xf numFmtId="0" fontId="5" fillId="0" borderId="65" xfId="0" applyFont="1" applyBorder="1" applyAlignment="1">
      <alignment vertical="center"/>
    </xf>
    <xf numFmtId="0" fontId="5" fillId="0" borderId="64" xfId="0" applyFont="1" applyBorder="1" applyAlignment="1">
      <alignment vertical="center"/>
    </xf>
    <xf numFmtId="0" fontId="34" fillId="0" borderId="40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wrapText="1"/>
    </xf>
    <xf numFmtId="0" fontId="34" fillId="0" borderId="41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wrapText="1"/>
    </xf>
    <xf numFmtId="0" fontId="34" fillId="0" borderId="67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wrapText="1"/>
    </xf>
    <xf numFmtId="0" fontId="34" fillId="0" borderId="18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wrapText="1"/>
    </xf>
    <xf numFmtId="0" fontId="9" fillId="0" borderId="60" xfId="0" applyFont="1" applyBorder="1" applyAlignment="1">
      <alignment horizontal="center" vertical="center" wrapText="1"/>
    </xf>
    <xf numFmtId="0" fontId="7" fillId="0" borderId="72" xfId="0" applyFont="1" applyBorder="1" applyAlignment="1"/>
    <xf numFmtId="0" fontId="7" fillId="0" borderId="61" xfId="0" applyFont="1" applyBorder="1" applyAlignment="1"/>
    <xf numFmtId="0" fontId="7" fillId="0" borderId="61" xfId="2" applyFont="1" applyFill="1" applyBorder="1" applyAlignment="1">
      <alignment horizontal="right" vertical="center"/>
    </xf>
    <xf numFmtId="0" fontId="7" fillId="0" borderId="61" xfId="0" applyFont="1" applyFill="1" applyBorder="1" applyAlignment="1">
      <alignment horizontal="right" vertical="center"/>
    </xf>
    <xf numFmtId="0" fontId="7" fillId="0" borderId="0" xfId="0" applyFont="1"/>
    <xf numFmtId="0" fontId="7" fillId="0" borderId="71" xfId="0" applyFont="1" applyBorder="1" applyAlignment="1"/>
    <xf numFmtId="0" fontId="7" fillId="0" borderId="0" xfId="0" applyFont="1" applyBorder="1" applyAlignment="1"/>
    <xf numFmtId="0" fontId="34" fillId="0" borderId="0" xfId="2" applyFont="1" applyFill="1" applyBorder="1" applyAlignment="1">
      <alignment horizontal="right" vertical="center"/>
    </xf>
    <xf numFmtId="0" fontId="72" fillId="0" borderId="0" xfId="1" applyFont="1" applyFill="1" applyBorder="1" applyAlignment="1" applyProtection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59" xfId="0" applyFont="1" applyBorder="1" applyAlignment="1"/>
    <xf numFmtId="0" fontId="7" fillId="0" borderId="60" xfId="0" applyFont="1" applyBorder="1" applyAlignment="1"/>
    <xf numFmtId="0" fontId="73" fillId="0" borderId="60" xfId="1" applyFont="1" applyFill="1" applyBorder="1" applyAlignment="1" applyProtection="1">
      <alignment horizontal="right"/>
    </xf>
    <xf numFmtId="0" fontId="34" fillId="0" borderId="60" xfId="0" applyFont="1" applyFill="1" applyBorder="1" applyAlignment="1">
      <alignment horizontal="right"/>
    </xf>
    <xf numFmtId="0" fontId="34" fillId="2" borderId="18" xfId="5" applyFont="1" applyFill="1" applyBorder="1" applyAlignment="1">
      <alignment horizontal="center" vertical="center" wrapText="1"/>
    </xf>
    <xf numFmtId="3" fontId="34" fillId="2" borderId="17" xfId="5" applyNumberFormat="1" applyFont="1" applyFill="1" applyBorder="1" applyAlignment="1">
      <alignment horizontal="center" vertical="center" wrapText="1"/>
    </xf>
    <xf numFmtId="0" fontId="34" fillId="2" borderId="17" xfId="5" applyFont="1" applyFill="1" applyBorder="1" applyAlignment="1">
      <alignment horizontal="center" vertical="center" wrapText="1"/>
    </xf>
    <xf numFmtId="0" fontId="34" fillId="0" borderId="17" xfId="2" applyFont="1" applyBorder="1" applyAlignment="1">
      <alignment horizontal="center" vertical="center" wrapText="1"/>
    </xf>
    <xf numFmtId="49" fontId="34" fillId="2" borderId="17" xfId="5" applyNumberFormat="1" applyFont="1" applyFill="1" applyBorder="1" applyAlignment="1">
      <alignment horizontal="center" vertical="center" wrapText="1"/>
    </xf>
    <xf numFmtId="0" fontId="34" fillId="2" borderId="34" xfId="5" applyFont="1" applyFill="1" applyBorder="1" applyAlignment="1">
      <alignment horizontal="center" vertical="center" wrapText="1"/>
    </xf>
    <xf numFmtId="0" fontId="34" fillId="0" borderId="28" xfId="5" applyFont="1" applyFill="1" applyBorder="1" applyAlignment="1">
      <alignment horizontal="center" vertical="center" wrapText="1"/>
    </xf>
    <xf numFmtId="181" fontId="7" fillId="0" borderId="17" xfId="6" applyNumberFormat="1" applyFont="1" applyFill="1" applyBorder="1" applyAlignment="1">
      <alignment horizontal="right" vertical="center"/>
    </xf>
    <xf numFmtId="0" fontId="7" fillId="0" borderId="27" xfId="0" applyFont="1" applyFill="1" applyBorder="1" applyAlignment="1">
      <alignment vertical="center"/>
    </xf>
    <xf numFmtId="0" fontId="7" fillId="0" borderId="40" xfId="5" applyFont="1" applyFill="1" applyBorder="1" applyAlignment="1">
      <alignment horizontal="left" vertical="center"/>
    </xf>
    <xf numFmtId="3" fontId="7" fillId="0" borderId="4" xfId="5" applyNumberFormat="1" applyFont="1" applyFill="1" applyBorder="1" applyAlignment="1">
      <alignment horizontal="right"/>
    </xf>
    <xf numFmtId="0" fontId="28" fillId="0" borderId="4" xfId="5" applyFont="1" applyFill="1" applyBorder="1" applyAlignment="1">
      <alignment horizontal="right" vertical="center"/>
    </xf>
    <xf numFmtId="49" fontId="28" fillId="3" borderId="4" xfId="5" applyNumberFormat="1" applyFont="1" applyFill="1" applyBorder="1" applyAlignment="1">
      <alignment horizontal="right" vertical="center"/>
    </xf>
    <xf numFmtId="181" fontId="28" fillId="0" borderId="6" xfId="5" applyNumberFormat="1" applyFont="1" applyFill="1" applyBorder="1" applyAlignment="1">
      <alignment horizontal="right" vertical="center"/>
    </xf>
    <xf numFmtId="0" fontId="7" fillId="0" borderId="41" xfId="5" applyFont="1" applyFill="1" applyBorder="1" applyAlignment="1">
      <alignment horizontal="left" vertical="center"/>
    </xf>
    <xf numFmtId="3" fontId="7" fillId="0" borderId="1" xfId="5" applyNumberFormat="1" applyFont="1" applyFill="1" applyBorder="1" applyAlignment="1">
      <alignment horizontal="right"/>
    </xf>
    <xf numFmtId="0" fontId="28" fillId="0" borderId="1" xfId="5" applyFont="1" applyFill="1" applyBorder="1" applyAlignment="1">
      <alignment horizontal="right" vertical="center"/>
    </xf>
    <xf numFmtId="49" fontId="28" fillId="3" borderId="1" xfId="5" applyNumberFormat="1" applyFont="1" applyFill="1" applyBorder="1" applyAlignment="1">
      <alignment horizontal="right" vertical="center"/>
    </xf>
    <xf numFmtId="181" fontId="28" fillId="0" borderId="7" xfId="5" applyNumberFormat="1" applyFont="1" applyFill="1" applyBorder="1" applyAlignment="1">
      <alignment horizontal="right" vertical="center"/>
    </xf>
    <xf numFmtId="0" fontId="7" fillId="0" borderId="35" xfId="0" applyFont="1" applyFill="1" applyBorder="1" applyAlignment="1">
      <alignment vertical="center"/>
    </xf>
    <xf numFmtId="49" fontId="28" fillId="0" borderId="1" xfId="5" applyNumberFormat="1" applyFont="1" applyFill="1" applyBorder="1" applyAlignment="1">
      <alignment horizontal="right" vertical="center"/>
    </xf>
    <xf numFmtId="0" fontId="7" fillId="0" borderId="67" xfId="5" applyFont="1" applyFill="1" applyBorder="1" applyAlignment="1">
      <alignment horizontal="left" vertical="center"/>
    </xf>
    <xf numFmtId="182" fontId="28" fillId="0" borderId="7" xfId="5" applyNumberFormat="1" applyFont="1" applyFill="1" applyBorder="1" applyAlignment="1">
      <alignment horizontal="right" vertical="center"/>
    </xf>
    <xf numFmtId="0" fontId="7" fillId="0" borderId="42" xfId="5" applyFont="1" applyFill="1" applyBorder="1" applyAlignment="1">
      <alignment horizontal="left" vertical="center"/>
    </xf>
    <xf numFmtId="3" fontId="7" fillId="0" borderId="5" xfId="5" applyNumberFormat="1" applyFont="1" applyFill="1" applyBorder="1" applyAlignment="1">
      <alignment horizontal="right"/>
    </xf>
    <xf numFmtId="0" fontId="28" fillId="0" borderId="5" xfId="5" applyFont="1" applyFill="1" applyBorder="1" applyAlignment="1">
      <alignment horizontal="right" vertical="center"/>
    </xf>
    <xf numFmtId="49" fontId="28" fillId="0" borderId="5" xfId="5" applyNumberFormat="1" applyFont="1" applyFill="1" applyBorder="1" applyAlignment="1">
      <alignment horizontal="right" vertical="center"/>
    </xf>
    <xf numFmtId="182" fontId="28" fillId="0" borderId="8" xfId="5" applyNumberFormat="1" applyFont="1" applyFill="1" applyBorder="1" applyAlignment="1">
      <alignment horizontal="right" vertical="center"/>
    </xf>
    <xf numFmtId="0" fontId="7" fillId="0" borderId="70" xfId="0" applyFont="1" applyFill="1" applyBorder="1" applyAlignment="1">
      <alignment vertical="center"/>
    </xf>
    <xf numFmtId="0" fontId="7" fillId="3" borderId="58" xfId="5" applyFont="1" applyFill="1" applyBorder="1" applyAlignment="1">
      <alignment horizontal="left" vertical="center"/>
    </xf>
    <xf numFmtId="3" fontId="7" fillId="3" borderId="3" xfId="5" applyNumberFormat="1" applyFont="1" applyFill="1" applyBorder="1" applyAlignment="1">
      <alignment horizontal="right" vertical="center"/>
    </xf>
    <xf numFmtId="0" fontId="7" fillId="3" borderId="3" xfId="5" applyFont="1" applyFill="1" applyBorder="1" applyAlignment="1">
      <alignment horizontal="right" vertical="center"/>
    </xf>
    <xf numFmtId="49" fontId="28" fillId="3" borderId="3" xfId="5" applyNumberFormat="1" applyFont="1" applyFill="1" applyBorder="1" applyAlignment="1">
      <alignment horizontal="right" vertical="center"/>
    </xf>
    <xf numFmtId="0" fontId="28" fillId="3" borderId="3" xfId="5" applyFont="1" applyFill="1" applyBorder="1" applyAlignment="1">
      <alignment horizontal="right" vertical="center"/>
    </xf>
    <xf numFmtId="181" fontId="28" fillId="3" borderId="48" xfId="5" applyNumberFormat="1" applyFont="1" applyFill="1" applyBorder="1" applyAlignment="1">
      <alignment horizontal="right" vertical="center"/>
    </xf>
    <xf numFmtId="0" fontId="7" fillId="3" borderId="76" xfId="5" applyFont="1" applyFill="1" applyBorder="1" applyAlignment="1">
      <alignment vertical="center"/>
    </xf>
    <xf numFmtId="3" fontId="7" fillId="3" borderId="1" xfId="5" applyNumberFormat="1" applyFont="1" applyFill="1" applyBorder="1" applyAlignment="1">
      <alignment horizontal="right" vertical="center"/>
    </xf>
    <xf numFmtId="0" fontId="7" fillId="3" borderId="1" xfId="5" applyFont="1" applyFill="1" applyBorder="1" applyAlignment="1">
      <alignment horizontal="right" vertical="center"/>
    </xf>
    <xf numFmtId="0" fontId="28" fillId="3" borderId="1" xfId="5" applyFont="1" applyFill="1" applyBorder="1" applyAlignment="1">
      <alignment horizontal="right" vertical="center"/>
    </xf>
    <xf numFmtId="181" fontId="28" fillId="3" borderId="12" xfId="5" applyNumberFormat="1" applyFont="1" applyFill="1" applyBorder="1" applyAlignment="1">
      <alignment horizontal="right" vertical="center"/>
    </xf>
    <xf numFmtId="0" fontId="7" fillId="3" borderId="76" xfId="0" applyFont="1" applyFill="1" applyBorder="1" applyAlignment="1">
      <alignment vertical="center"/>
    </xf>
    <xf numFmtId="0" fontId="7" fillId="3" borderId="41" xfId="5" applyFont="1" applyFill="1" applyBorder="1" applyAlignment="1">
      <alignment horizontal="left" vertical="center"/>
    </xf>
    <xf numFmtId="0" fontId="34" fillId="3" borderId="41" xfId="5" applyFont="1" applyFill="1" applyBorder="1" applyAlignment="1">
      <alignment horizontal="left" vertical="center" wrapText="1"/>
    </xf>
    <xf numFmtId="49" fontId="68" fillId="3" borderId="1" xfId="5" applyNumberFormat="1" applyFont="1" applyFill="1" applyBorder="1" applyAlignment="1">
      <alignment horizontal="right" vertical="center"/>
    </xf>
    <xf numFmtId="0" fontId="7" fillId="3" borderId="42" xfId="5" applyFont="1" applyFill="1" applyBorder="1" applyAlignment="1">
      <alignment horizontal="left" vertical="center"/>
    </xf>
    <xf numFmtId="3" fontId="7" fillId="3" borderId="5" xfId="5" applyNumberFormat="1" applyFont="1" applyFill="1" applyBorder="1" applyAlignment="1">
      <alignment horizontal="right" vertical="center"/>
    </xf>
    <xf numFmtId="0" fontId="7" fillId="3" borderId="5" xfId="5" applyFont="1" applyFill="1" applyBorder="1" applyAlignment="1">
      <alignment horizontal="right" vertical="center"/>
    </xf>
    <xf numFmtId="0" fontId="28" fillId="3" borderId="5" xfId="5" applyFont="1" applyFill="1" applyBorder="1" applyAlignment="1">
      <alignment horizontal="right" vertical="center"/>
    </xf>
    <xf numFmtId="181" fontId="28" fillId="3" borderId="13" xfId="5" applyNumberFormat="1" applyFont="1" applyFill="1" applyBorder="1" applyAlignment="1">
      <alignment horizontal="right" vertical="center"/>
    </xf>
    <xf numFmtId="0" fontId="7" fillId="3" borderId="62" xfId="0" applyFont="1" applyFill="1" applyBorder="1" applyAlignment="1">
      <alignment vertical="center"/>
    </xf>
    <xf numFmtId="0" fontId="7" fillId="3" borderId="40" xfId="5" applyFont="1" applyFill="1" applyBorder="1" applyAlignment="1">
      <alignment horizontal="left" vertical="center"/>
    </xf>
    <xf numFmtId="3" fontId="7" fillId="3" borderId="4" xfId="5" applyNumberFormat="1" applyFont="1" applyFill="1" applyBorder="1" applyAlignment="1">
      <alignment horizontal="right" vertical="center"/>
    </xf>
    <xf numFmtId="0" fontId="7" fillId="3" borderId="4" xfId="5" applyFont="1" applyFill="1" applyBorder="1" applyAlignment="1">
      <alignment horizontal="right" vertical="center"/>
    </xf>
    <xf numFmtId="0" fontId="28" fillId="3" borderId="4" xfId="5" applyFont="1" applyFill="1" applyBorder="1" applyAlignment="1">
      <alignment horizontal="right" vertical="center"/>
    </xf>
    <xf numFmtId="181" fontId="28" fillId="3" borderId="4" xfId="5" applyNumberFormat="1" applyFont="1" applyFill="1" applyBorder="1" applyAlignment="1">
      <alignment horizontal="right" vertical="center"/>
    </xf>
    <xf numFmtId="0" fontId="7" fillId="3" borderId="37" xfId="5" applyFont="1" applyFill="1" applyBorder="1" applyAlignment="1">
      <alignment vertical="center"/>
    </xf>
    <xf numFmtId="181" fontId="28" fillId="3" borderId="1" xfId="5" applyNumberFormat="1" applyFont="1" applyFill="1" applyBorder="1" applyAlignment="1">
      <alignment horizontal="right" vertical="center"/>
    </xf>
    <xf numFmtId="0" fontId="7" fillId="3" borderId="67" xfId="5" applyFont="1" applyFill="1" applyBorder="1" applyAlignment="1">
      <alignment horizontal="left" vertical="center"/>
    </xf>
    <xf numFmtId="3" fontId="7" fillId="3" borderId="2" xfId="5" applyNumberFormat="1" applyFont="1" applyFill="1" applyBorder="1" applyAlignment="1">
      <alignment horizontal="right" vertical="center"/>
    </xf>
    <xf numFmtId="0" fontId="7" fillId="3" borderId="2" xfId="5" applyFont="1" applyFill="1" applyBorder="1" applyAlignment="1">
      <alignment horizontal="right" vertical="center"/>
    </xf>
    <xf numFmtId="0" fontId="28" fillId="3" borderId="2" xfId="5" applyFont="1" applyFill="1" applyBorder="1" applyAlignment="1">
      <alignment horizontal="right" vertical="center"/>
    </xf>
    <xf numFmtId="181" fontId="28" fillId="3" borderId="2" xfId="5" applyNumberFormat="1" applyFont="1" applyFill="1" applyBorder="1" applyAlignment="1">
      <alignment horizontal="right" vertical="center"/>
    </xf>
    <xf numFmtId="3" fontId="28" fillId="0" borderId="4" xfId="0" applyNumberFormat="1" applyFont="1" applyFill="1" applyBorder="1" applyAlignment="1">
      <alignment horizontal="right" vertical="center" wrapText="1"/>
    </xf>
    <xf numFmtId="4" fontId="28" fillId="0" borderId="4" xfId="0" applyNumberFormat="1" applyFont="1" applyFill="1" applyBorder="1" applyAlignment="1">
      <alignment horizontal="right" vertical="center"/>
    </xf>
    <xf numFmtId="49" fontId="28" fillId="0" borderId="4" xfId="5" applyNumberFormat="1" applyFont="1" applyFill="1" applyBorder="1" applyAlignment="1">
      <alignment horizontal="right" vertical="center"/>
    </xf>
    <xf numFmtId="183" fontId="28" fillId="0" borderId="4" xfId="5" applyNumberFormat="1" applyFont="1" applyFill="1" applyBorder="1" applyAlignment="1">
      <alignment horizontal="right" vertical="center"/>
    </xf>
    <xf numFmtId="0" fontId="7" fillId="0" borderId="37" xfId="5" applyFont="1" applyFill="1" applyBorder="1" applyAlignment="1">
      <alignment vertical="center"/>
    </xf>
    <xf numFmtId="3" fontId="28" fillId="0" borderId="1" xfId="0" applyNumberFormat="1" applyFont="1" applyFill="1" applyBorder="1" applyAlignment="1">
      <alignment horizontal="right" vertical="center" wrapText="1"/>
    </xf>
    <xf numFmtId="4" fontId="28" fillId="0" borderId="1" xfId="0" applyNumberFormat="1" applyFont="1" applyFill="1" applyBorder="1" applyAlignment="1">
      <alignment horizontal="right" vertical="center" wrapText="1"/>
    </xf>
    <xf numFmtId="183" fontId="28" fillId="0" borderId="1" xfId="5" applyNumberFormat="1" applyFont="1" applyFill="1" applyBorder="1" applyAlignment="1">
      <alignment horizontal="right" vertical="center"/>
    </xf>
    <xf numFmtId="0" fontId="7" fillId="0" borderId="76" xfId="5" applyFont="1" applyFill="1" applyBorder="1" applyAlignment="1">
      <alignment vertical="center"/>
    </xf>
    <xf numFmtId="3" fontId="28" fillId="0" borderId="5" xfId="0" applyNumberFormat="1" applyFont="1" applyFill="1" applyBorder="1" applyAlignment="1">
      <alignment horizontal="right" vertical="center" wrapText="1"/>
    </xf>
    <xf numFmtId="4" fontId="28" fillId="0" borderId="5" xfId="0" applyNumberFormat="1" applyFont="1" applyFill="1" applyBorder="1" applyAlignment="1">
      <alignment horizontal="right" vertical="center" wrapText="1"/>
    </xf>
    <xf numFmtId="183" fontId="28" fillId="0" borderId="5" xfId="5" applyNumberFormat="1" applyFont="1" applyFill="1" applyBorder="1" applyAlignment="1">
      <alignment horizontal="right" vertical="center"/>
    </xf>
    <xf numFmtId="0" fontId="7" fillId="0" borderId="62" xfId="5" applyFont="1" applyFill="1" applyBorder="1" applyAlignment="1">
      <alignment vertical="center"/>
    </xf>
    <xf numFmtId="49" fontId="28" fillId="0" borderId="0" xfId="5" applyNumberFormat="1" applyFont="1" applyFill="1" applyBorder="1" applyAlignment="1">
      <alignment horizontal="right" vertical="center"/>
    </xf>
    <xf numFmtId="0" fontId="28" fillId="0" borderId="0" xfId="5" applyFont="1" applyFill="1" applyBorder="1" applyAlignment="1">
      <alignment horizontal="right" vertical="center"/>
    </xf>
    <xf numFmtId="0" fontId="34" fillId="2" borderId="26" xfId="5" applyFont="1" applyFill="1" applyBorder="1" applyAlignment="1">
      <alignment horizontal="center" vertical="center" wrapText="1"/>
    </xf>
    <xf numFmtId="3" fontId="34" fillId="2" borderId="14" xfId="5" applyNumberFormat="1" applyFont="1" applyFill="1" applyBorder="1" applyAlignment="1">
      <alignment horizontal="center" vertical="center" wrapText="1"/>
    </xf>
    <xf numFmtId="0" fontId="34" fillId="2" borderId="14" xfId="5" applyFont="1" applyFill="1" applyBorder="1" applyAlignment="1">
      <alignment horizontal="center" vertical="center" wrapText="1"/>
    </xf>
    <xf numFmtId="0" fontId="34" fillId="0" borderId="14" xfId="2" applyFont="1" applyBorder="1" applyAlignment="1">
      <alignment horizontal="center" vertical="center" wrapText="1"/>
    </xf>
    <xf numFmtId="49" fontId="34" fillId="2" borderId="14" xfId="5" applyNumberFormat="1" applyFont="1" applyFill="1" applyBorder="1" applyAlignment="1">
      <alignment horizontal="center" vertical="center" wrapText="1"/>
    </xf>
    <xf numFmtId="0" fontId="34" fillId="2" borderId="39" xfId="5" applyFont="1" applyFill="1" applyBorder="1" applyAlignment="1">
      <alignment horizontal="center" vertical="center" wrapText="1"/>
    </xf>
    <xf numFmtId="0" fontId="34" fillId="0" borderId="36" xfId="5" applyFont="1" applyFill="1" applyBorder="1" applyAlignment="1">
      <alignment horizontal="center" vertical="center" wrapText="1"/>
    </xf>
    <xf numFmtId="3" fontId="28" fillId="0" borderId="2" xfId="0" applyNumberFormat="1" applyFont="1" applyFill="1" applyBorder="1" applyAlignment="1">
      <alignment horizontal="right" vertical="center" wrapText="1"/>
    </xf>
    <xf numFmtId="4" fontId="28" fillId="0" borderId="2" xfId="0" applyNumberFormat="1" applyFont="1" applyFill="1" applyBorder="1" applyAlignment="1">
      <alignment horizontal="right" vertical="center" wrapText="1"/>
    </xf>
    <xf numFmtId="49" fontId="28" fillId="0" borderId="2" xfId="5" applyNumberFormat="1" applyFont="1" applyFill="1" applyBorder="1" applyAlignment="1">
      <alignment horizontal="right" vertical="center"/>
    </xf>
    <xf numFmtId="0" fontId="28" fillId="0" borderId="2" xfId="5" applyFont="1" applyFill="1" applyBorder="1" applyAlignment="1">
      <alignment horizontal="right" vertical="center"/>
    </xf>
    <xf numFmtId="183" fontId="28" fillId="0" borderId="2" xfId="5" applyNumberFormat="1" applyFont="1" applyFill="1" applyBorder="1" applyAlignment="1">
      <alignment horizontal="right" vertical="center"/>
    </xf>
    <xf numFmtId="0" fontId="7" fillId="0" borderId="58" xfId="5" applyFont="1" applyFill="1" applyBorder="1" applyAlignment="1">
      <alignment horizontal="left" vertical="center"/>
    </xf>
    <xf numFmtId="3" fontId="28" fillId="0" borderId="3" xfId="0" applyNumberFormat="1" applyFont="1" applyFill="1" applyBorder="1" applyAlignment="1">
      <alignment horizontal="right" vertical="center" wrapText="1"/>
    </xf>
    <xf numFmtId="4" fontId="28" fillId="0" borderId="3" xfId="0" applyNumberFormat="1" applyFont="1" applyFill="1" applyBorder="1" applyAlignment="1">
      <alignment horizontal="right" vertical="center"/>
    </xf>
    <xf numFmtId="49" fontId="28" fillId="0" borderId="3" xfId="5" applyNumberFormat="1" applyFont="1" applyFill="1" applyBorder="1" applyAlignment="1">
      <alignment horizontal="right" vertical="center"/>
    </xf>
    <xf numFmtId="0" fontId="28" fillId="0" borderId="3" xfId="5" applyFont="1" applyFill="1" applyBorder="1" applyAlignment="1">
      <alignment horizontal="right" vertical="center"/>
    </xf>
    <xf numFmtId="183" fontId="28" fillId="0" borderId="3" xfId="5" applyNumberFormat="1" applyFont="1" applyFill="1" applyBorder="1" applyAlignment="1">
      <alignment horizontal="right" vertical="center"/>
    </xf>
    <xf numFmtId="3" fontId="7" fillId="0" borderId="4" xfId="5" applyNumberFormat="1" applyFont="1" applyFill="1" applyBorder="1" applyAlignment="1">
      <alignment horizontal="right" vertical="center"/>
    </xf>
    <xf numFmtId="0" fontId="7" fillId="0" borderId="4" xfId="5" applyFont="1" applyFill="1" applyBorder="1" applyAlignment="1">
      <alignment horizontal="right" vertical="center"/>
    </xf>
    <xf numFmtId="181" fontId="7" fillId="0" borderId="6" xfId="5" applyNumberFormat="1" applyFont="1" applyFill="1" applyBorder="1" applyAlignment="1">
      <alignment horizontal="right" vertical="center"/>
    </xf>
    <xf numFmtId="0" fontId="7" fillId="0" borderId="36" xfId="5" applyFont="1" applyFill="1" applyBorder="1" applyAlignment="1">
      <alignment vertical="center"/>
    </xf>
    <xf numFmtId="3" fontId="7" fillId="0" borderId="1" xfId="5" applyNumberFormat="1" applyFont="1" applyFill="1" applyBorder="1" applyAlignment="1">
      <alignment horizontal="right" vertical="center"/>
    </xf>
    <xf numFmtId="0" fontId="7" fillId="0" borderId="1" xfId="5" applyFont="1" applyFill="1" applyBorder="1" applyAlignment="1">
      <alignment horizontal="right" vertical="center"/>
    </xf>
    <xf numFmtId="181" fontId="7" fillId="0" borderId="7" xfId="5" applyNumberFormat="1" applyFont="1" applyFill="1" applyBorder="1" applyAlignment="1">
      <alignment horizontal="right" vertical="center"/>
    </xf>
    <xf numFmtId="3" fontId="7" fillId="0" borderId="2" xfId="5" applyNumberFormat="1" applyFont="1" applyFill="1" applyBorder="1" applyAlignment="1">
      <alignment horizontal="right" vertical="center"/>
    </xf>
    <xf numFmtId="0" fontId="7" fillId="0" borderId="2" xfId="5" applyFont="1" applyFill="1" applyBorder="1" applyAlignment="1">
      <alignment horizontal="right" vertical="center"/>
    </xf>
    <xf numFmtId="181" fontId="7" fillId="0" borderId="11" xfId="5" applyNumberFormat="1" applyFont="1" applyFill="1" applyBorder="1" applyAlignment="1">
      <alignment horizontal="right" vertical="center"/>
    </xf>
    <xf numFmtId="181" fontId="7" fillId="0" borderId="3" xfId="5" applyNumberFormat="1" applyFont="1" applyFill="1" applyBorder="1" applyAlignment="1">
      <alignment horizontal="right" vertical="center"/>
    </xf>
    <xf numFmtId="181" fontId="7" fillId="0" borderId="1" xfId="5" applyNumberFormat="1" applyFont="1" applyFill="1" applyBorder="1" applyAlignment="1">
      <alignment horizontal="right" vertical="center"/>
    </xf>
    <xf numFmtId="0" fontId="7" fillId="0" borderId="76" xfId="0" applyFont="1" applyFill="1" applyBorder="1" applyAlignment="1">
      <alignment vertical="center"/>
    </xf>
    <xf numFmtId="181" fontId="7" fillId="2" borderId="1" xfId="5" applyNumberFormat="1" applyFont="1" applyFill="1" applyBorder="1" applyAlignment="1">
      <alignment horizontal="right" vertical="center"/>
    </xf>
    <xf numFmtId="3" fontId="7" fillId="0" borderId="5" xfId="5" applyNumberFormat="1" applyFont="1" applyFill="1" applyBorder="1" applyAlignment="1">
      <alignment horizontal="right" vertical="center"/>
    </xf>
    <xf numFmtId="0" fontId="7" fillId="0" borderId="5" xfId="5" applyFont="1" applyFill="1" applyBorder="1" applyAlignment="1">
      <alignment horizontal="right" vertical="center"/>
    </xf>
    <xf numFmtId="181" fontId="7" fillId="0" borderId="5" xfId="5" applyNumberFormat="1" applyFont="1" applyFill="1" applyBorder="1" applyAlignment="1">
      <alignment horizontal="right" vertical="center"/>
    </xf>
    <xf numFmtId="0" fontId="7" fillId="0" borderId="62" xfId="0" applyFont="1" applyFill="1" applyBorder="1" applyAlignment="1">
      <alignment vertical="center"/>
    </xf>
    <xf numFmtId="0" fontId="7" fillId="0" borderId="0" xfId="0" applyFont="1" applyFill="1"/>
    <xf numFmtId="176" fontId="74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Border="1"/>
    <xf numFmtId="0" fontId="7" fillId="0" borderId="0" xfId="0" applyFont="1" applyBorder="1"/>
    <xf numFmtId="0" fontId="75" fillId="0" borderId="5" xfId="0" applyFont="1" applyFill="1" applyBorder="1" applyAlignment="1">
      <alignment horizontal="center" vertical="center" wrapText="1"/>
    </xf>
    <xf numFmtId="0" fontId="28" fillId="0" borderId="0" xfId="0" applyFont="1"/>
    <xf numFmtId="3" fontId="76" fillId="0" borderId="4" xfId="0" applyNumberFormat="1" applyFont="1" applyFill="1" applyBorder="1" applyAlignment="1">
      <alignment horizontal="right" vertical="center" wrapText="1"/>
    </xf>
    <xf numFmtId="176" fontId="76" fillId="0" borderId="4" xfId="0" applyNumberFormat="1" applyFont="1" applyFill="1" applyBorder="1" applyAlignment="1">
      <alignment horizontal="right" vertical="center" wrapText="1"/>
    </xf>
    <xf numFmtId="0" fontId="76" fillId="0" borderId="4" xfId="0" applyNumberFormat="1" applyFont="1" applyFill="1" applyBorder="1" applyAlignment="1">
      <alignment horizontal="right" vertical="center" wrapText="1"/>
    </xf>
    <xf numFmtId="184" fontId="76" fillId="0" borderId="4" xfId="0" applyNumberFormat="1" applyFont="1" applyFill="1" applyBorder="1" applyAlignment="1">
      <alignment horizontal="right" vertical="center" wrapText="1"/>
    </xf>
    <xf numFmtId="0" fontId="28" fillId="0" borderId="61" xfId="0" applyFont="1" applyBorder="1"/>
    <xf numFmtId="0" fontId="28" fillId="0" borderId="36" xfId="0" applyFont="1" applyBorder="1"/>
    <xf numFmtId="3" fontId="76" fillId="0" borderId="1" xfId="0" applyNumberFormat="1" applyFont="1" applyFill="1" applyBorder="1" applyAlignment="1">
      <alignment horizontal="right" vertical="center" wrapText="1"/>
    </xf>
    <xf numFmtId="176" fontId="76" fillId="0" borderId="1" xfId="0" applyNumberFormat="1" applyFont="1" applyFill="1" applyBorder="1" applyAlignment="1">
      <alignment horizontal="right" vertical="center" wrapText="1"/>
    </xf>
    <xf numFmtId="0" fontId="76" fillId="0" borderId="1" xfId="0" applyNumberFormat="1" applyFont="1" applyFill="1" applyBorder="1" applyAlignment="1">
      <alignment horizontal="right" vertical="center" wrapText="1"/>
    </xf>
    <xf numFmtId="184" fontId="76" fillId="0" borderId="3" xfId="0" applyNumberFormat="1" applyFont="1" applyFill="1" applyBorder="1" applyAlignment="1">
      <alignment horizontal="right" vertical="center" wrapText="1"/>
    </xf>
    <xf numFmtId="184" fontId="76" fillId="0" borderId="1" xfId="0" applyNumberFormat="1" applyFont="1" applyFill="1" applyBorder="1" applyAlignment="1">
      <alignment horizontal="right" vertical="center" wrapText="1"/>
    </xf>
    <xf numFmtId="0" fontId="28" fillId="0" borderId="35" xfId="0" applyFont="1" applyBorder="1"/>
    <xf numFmtId="2" fontId="76" fillId="0" borderId="1" xfId="0" applyNumberFormat="1" applyFont="1" applyFill="1" applyBorder="1" applyAlignment="1">
      <alignment horizontal="right" vertical="center" wrapText="1"/>
    </xf>
    <xf numFmtId="3" fontId="76" fillId="0" borderId="5" xfId="0" applyNumberFormat="1" applyFont="1" applyFill="1" applyBorder="1" applyAlignment="1">
      <alignment horizontal="right" vertical="center" wrapText="1"/>
    </xf>
    <xf numFmtId="176" fontId="76" fillId="0" borderId="5" xfId="0" applyNumberFormat="1" applyFont="1" applyFill="1" applyBorder="1" applyAlignment="1">
      <alignment horizontal="right" vertical="center" wrapText="1"/>
    </xf>
    <xf numFmtId="0" fontId="76" fillId="0" borderId="5" xfId="0" applyNumberFormat="1" applyFont="1" applyFill="1" applyBorder="1" applyAlignment="1">
      <alignment horizontal="right" vertical="center" wrapText="1"/>
    </xf>
    <xf numFmtId="184" fontId="76" fillId="0" borderId="5" xfId="0" applyNumberFormat="1" applyFont="1" applyFill="1" applyBorder="1" applyAlignment="1">
      <alignment horizontal="right" vertical="center" wrapText="1"/>
    </xf>
    <xf numFmtId="0" fontId="28" fillId="0" borderId="70" xfId="0" applyFont="1" applyBorder="1"/>
    <xf numFmtId="0" fontId="75" fillId="0" borderId="0" xfId="0" applyFont="1" applyFill="1" applyBorder="1" applyAlignment="1">
      <alignment horizontal="center" vertical="center" wrapText="1"/>
    </xf>
    <xf numFmtId="3" fontId="76" fillId="0" borderId="0" xfId="0" applyNumberFormat="1" applyFont="1" applyFill="1" applyBorder="1" applyAlignment="1">
      <alignment horizontal="right" vertical="center" wrapText="1"/>
    </xf>
    <xf numFmtId="176" fontId="76" fillId="0" borderId="0" xfId="0" applyNumberFormat="1" applyFont="1" applyFill="1" applyBorder="1" applyAlignment="1">
      <alignment horizontal="right" vertical="center" wrapText="1"/>
    </xf>
    <xf numFmtId="0" fontId="76" fillId="0" borderId="0" xfId="0" applyNumberFormat="1" applyFont="1" applyFill="1" applyBorder="1" applyAlignment="1">
      <alignment horizontal="right" vertical="center" wrapText="1"/>
    </xf>
    <xf numFmtId="184" fontId="76" fillId="0" borderId="0" xfId="0" applyNumberFormat="1" applyFont="1" applyFill="1" applyBorder="1" applyAlignment="1">
      <alignment horizontal="right" vertical="center" wrapText="1"/>
    </xf>
    <xf numFmtId="0" fontId="28" fillId="0" borderId="10" xfId="0" applyFont="1" applyBorder="1"/>
    <xf numFmtId="0" fontId="28" fillId="0" borderId="57" xfId="0" applyFont="1" applyBorder="1"/>
    <xf numFmtId="0" fontId="28" fillId="0" borderId="73" xfId="0" applyFont="1" applyBorder="1"/>
    <xf numFmtId="0" fontId="76" fillId="0" borderId="1" xfId="0" applyFont="1" applyFill="1" applyBorder="1" applyAlignment="1">
      <alignment horizontal="right" vertical="center" wrapText="1"/>
    </xf>
    <xf numFmtId="0" fontId="76" fillId="0" borderId="5" xfId="0" applyFont="1" applyFill="1" applyBorder="1" applyAlignment="1">
      <alignment horizontal="right" vertical="center" wrapText="1"/>
    </xf>
    <xf numFmtId="0" fontId="28" fillId="0" borderId="56" xfId="0" applyFont="1" applyBorder="1"/>
    <xf numFmtId="0" fontId="76" fillId="0" borderId="0" xfId="0" applyFont="1" applyFill="1" applyBorder="1" applyAlignment="1">
      <alignment horizontal="right" vertical="center" wrapText="1"/>
    </xf>
    <xf numFmtId="0" fontId="73" fillId="0" borderId="0" xfId="1" applyFont="1" applyFill="1" applyBorder="1" applyAlignment="1" applyProtection="1">
      <alignment horizontal="right"/>
    </xf>
    <xf numFmtId="0" fontId="34" fillId="0" borderId="0" xfId="0" applyFont="1" applyFill="1" applyBorder="1" applyAlignment="1">
      <alignment horizontal="right"/>
    </xf>
    <xf numFmtId="0" fontId="7" fillId="0" borderId="0" xfId="4" applyFont="1" applyFill="1"/>
    <xf numFmtId="0" fontId="7" fillId="0" borderId="40" xfId="6" applyFont="1" applyFill="1" applyBorder="1"/>
    <xf numFmtId="0" fontId="7" fillId="0" borderId="4" xfId="6" applyFont="1" applyFill="1" applyBorder="1" applyAlignment="1"/>
    <xf numFmtId="0" fontId="7" fillId="0" borderId="4" xfId="6" applyFont="1" applyFill="1" applyBorder="1" applyAlignment="1">
      <alignment horizontal="right"/>
    </xf>
    <xf numFmtId="1" fontId="7" fillId="0" borderId="4" xfId="4" applyNumberFormat="1" applyFont="1" applyFill="1" applyBorder="1" applyAlignment="1">
      <alignment horizontal="right"/>
    </xf>
    <xf numFmtId="0" fontId="7" fillId="0" borderId="4" xfId="4" applyFont="1" applyFill="1" applyBorder="1"/>
    <xf numFmtId="185" fontId="7" fillId="0" borderId="4" xfId="4" applyNumberFormat="1" applyFont="1" applyFill="1" applyBorder="1" applyAlignment="1">
      <alignment horizontal="right"/>
    </xf>
    <xf numFmtId="0" fontId="7" fillId="0" borderId="37" xfId="4" applyFont="1" applyFill="1" applyBorder="1"/>
    <xf numFmtId="0" fontId="7" fillId="0" borderId="41" xfId="6" applyFont="1" applyFill="1" applyBorder="1"/>
    <xf numFmtId="0" fontId="7" fillId="0" borderId="1" xfId="6" applyFont="1" applyFill="1" applyBorder="1" applyAlignment="1"/>
    <xf numFmtId="0" fontId="7" fillId="0" borderId="1" xfId="6" applyFont="1" applyFill="1" applyBorder="1" applyAlignment="1">
      <alignment horizontal="right"/>
    </xf>
    <xf numFmtId="1" fontId="7" fillId="0" borderId="1" xfId="4" applyNumberFormat="1" applyFont="1" applyFill="1" applyBorder="1" applyAlignment="1">
      <alignment horizontal="right"/>
    </xf>
    <xf numFmtId="0" fontId="7" fillId="0" borderId="1" xfId="4" applyFont="1" applyFill="1" applyBorder="1"/>
    <xf numFmtId="185" fontId="7" fillId="0" borderId="1" xfId="4" applyNumberFormat="1" applyFont="1" applyFill="1" applyBorder="1" applyAlignment="1">
      <alignment horizontal="right"/>
    </xf>
    <xf numFmtId="0" fontId="7" fillId="0" borderId="76" xfId="4" applyFont="1" applyFill="1" applyBorder="1"/>
    <xf numFmtId="186" fontId="7" fillId="0" borderId="1" xfId="4" applyNumberFormat="1" applyFont="1" applyFill="1" applyBorder="1" applyAlignment="1">
      <alignment horizontal="right"/>
    </xf>
    <xf numFmtId="0" fontId="7" fillId="0" borderId="42" xfId="6" applyFont="1" applyFill="1" applyBorder="1"/>
    <xf numFmtId="0" fontId="7" fillId="0" borderId="5" xfId="6" applyFont="1" applyFill="1" applyBorder="1" applyAlignment="1"/>
    <xf numFmtId="0" fontId="7" fillId="0" borderId="5" xfId="6" applyFont="1" applyFill="1" applyBorder="1" applyAlignment="1">
      <alignment horizontal="right"/>
    </xf>
    <xf numFmtId="1" fontId="7" fillId="0" borderId="5" xfId="4" applyNumberFormat="1" applyFont="1" applyFill="1" applyBorder="1" applyAlignment="1">
      <alignment horizontal="right"/>
    </xf>
    <xf numFmtId="0" fontId="7" fillId="0" borderId="5" xfId="4" applyFont="1" applyFill="1" applyBorder="1"/>
    <xf numFmtId="186" fontId="7" fillId="0" borderId="5" xfId="4" applyNumberFormat="1" applyFont="1" applyFill="1" applyBorder="1" applyAlignment="1">
      <alignment horizontal="right"/>
    </xf>
    <xf numFmtId="0" fontId="7" fillId="0" borderId="62" xfId="4" applyFont="1" applyFill="1" applyBorder="1"/>
    <xf numFmtId="0" fontId="34" fillId="0" borderId="0" xfId="5" applyFont="1" applyFill="1" applyBorder="1" applyAlignment="1">
      <alignment vertical="center"/>
    </xf>
    <xf numFmtId="3" fontId="7" fillId="0" borderId="4" xfId="6" applyNumberFormat="1" applyFont="1" applyFill="1" applyBorder="1" applyAlignment="1">
      <alignment horizontal="right"/>
    </xf>
    <xf numFmtId="185" fontId="7" fillId="0" borderId="6" xfId="4" applyNumberFormat="1" applyFont="1" applyFill="1" applyBorder="1"/>
    <xf numFmtId="3" fontId="7" fillId="0" borderId="1" xfId="6" applyNumberFormat="1" applyFont="1" applyFill="1" applyBorder="1" applyAlignment="1">
      <alignment horizontal="right"/>
    </xf>
    <xf numFmtId="185" fontId="7" fillId="0" borderId="7" xfId="4" applyNumberFormat="1" applyFont="1" applyFill="1" applyBorder="1"/>
    <xf numFmtId="3" fontId="7" fillId="0" borderId="5" xfId="6" applyNumberFormat="1" applyFont="1" applyFill="1" applyBorder="1" applyAlignment="1">
      <alignment horizontal="right"/>
    </xf>
    <xf numFmtId="185" fontId="7" fillId="0" borderId="8" xfId="4" applyNumberFormat="1" applyFont="1" applyFill="1" applyBorder="1"/>
    <xf numFmtId="0" fontId="7" fillId="0" borderId="36" xfId="4" applyFont="1" applyFill="1" applyBorder="1"/>
    <xf numFmtId="0" fontId="7" fillId="0" borderId="35" xfId="4" applyFont="1" applyFill="1" applyBorder="1"/>
    <xf numFmtId="185" fontId="7" fillId="0" borderId="5" xfId="4" applyNumberFormat="1" applyFont="1" applyFill="1" applyBorder="1" applyAlignment="1">
      <alignment horizontal="right"/>
    </xf>
    <xf numFmtId="0" fontId="7" fillId="0" borderId="70" xfId="4" applyFont="1" applyFill="1" applyBorder="1"/>
    <xf numFmtId="0" fontId="77" fillId="0" borderId="40" xfId="0" applyFont="1" applyBorder="1" applyAlignment="1">
      <alignment horizontal="left" vertical="center"/>
    </xf>
    <xf numFmtId="0" fontId="77" fillId="0" borderId="4" xfId="0" applyFont="1" applyBorder="1" applyAlignment="1">
      <alignment vertical="center"/>
    </xf>
    <xf numFmtId="0" fontId="77" fillId="0" borderId="4" xfId="0" applyFont="1" applyBorder="1" applyAlignment="1">
      <alignment horizontal="right" vertical="center"/>
    </xf>
    <xf numFmtId="0" fontId="77" fillId="0" borderId="41" xfId="0" applyFont="1" applyBorder="1" applyAlignment="1">
      <alignment horizontal="left" vertical="center"/>
    </xf>
    <xf numFmtId="0" fontId="77" fillId="0" borderId="1" xfId="0" applyFont="1" applyBorder="1" applyAlignment="1">
      <alignment vertical="center"/>
    </xf>
    <xf numFmtId="0" fontId="77" fillId="0" borderId="1" xfId="0" applyFont="1" applyBorder="1" applyAlignment="1">
      <alignment horizontal="right" vertical="center"/>
    </xf>
    <xf numFmtId="0" fontId="77" fillId="0" borderId="42" xfId="0" applyFont="1" applyBorder="1" applyAlignment="1">
      <alignment horizontal="left" vertical="center"/>
    </xf>
    <xf numFmtId="0" fontId="77" fillId="0" borderId="5" xfId="0" applyFont="1" applyBorder="1" applyAlignment="1">
      <alignment vertical="center"/>
    </xf>
    <xf numFmtId="0" fontId="77" fillId="0" borderId="5" xfId="0" applyFont="1" applyBorder="1" applyAlignment="1">
      <alignment horizontal="right" vertical="center"/>
    </xf>
    <xf numFmtId="1" fontId="7" fillId="0" borderId="0" xfId="4" applyNumberFormat="1" applyFont="1" applyFill="1" applyAlignment="1">
      <alignment horizontal="center"/>
    </xf>
    <xf numFmtId="1" fontId="7" fillId="0" borderId="0" xfId="4" applyNumberFormat="1" applyFont="1" applyFill="1" applyAlignment="1">
      <alignment horizontal="right"/>
    </xf>
    <xf numFmtId="1" fontId="7" fillId="0" borderId="0" xfId="4" applyNumberFormat="1" applyFont="1" applyFill="1"/>
    <xf numFmtId="186" fontId="7" fillId="0" borderId="0" xfId="4" applyNumberFormat="1" applyFont="1" applyFill="1" applyAlignment="1">
      <alignment horizontal="right"/>
    </xf>
    <xf numFmtId="49" fontId="7" fillId="0" borderId="61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73" fillId="0" borderId="35" xfId="1" applyFont="1" applyFill="1" applyBorder="1" applyAlignment="1" applyProtection="1">
      <alignment horizontal="right"/>
    </xf>
    <xf numFmtId="0" fontId="7" fillId="0" borderId="4" xfId="0" applyFont="1" applyFill="1" applyBorder="1"/>
    <xf numFmtId="0" fontId="7" fillId="0" borderId="4" xfId="0" applyFont="1" applyFill="1" applyBorder="1" applyAlignment="1">
      <alignment horizontal="right"/>
    </xf>
    <xf numFmtId="184" fontId="7" fillId="0" borderId="6" xfId="0" applyNumberFormat="1" applyFont="1" applyFill="1" applyBorder="1"/>
    <xf numFmtId="0" fontId="7" fillId="0" borderId="37" xfId="0" applyFont="1" applyFill="1" applyBorder="1"/>
    <xf numFmtId="0" fontId="7" fillId="0" borderId="1" xfId="0" applyFont="1" applyFill="1" applyBorder="1"/>
    <xf numFmtId="0" fontId="7" fillId="0" borderId="1" xfId="0" applyFont="1" applyFill="1" applyBorder="1" applyAlignment="1">
      <alignment horizontal="right"/>
    </xf>
    <xf numFmtId="184" fontId="7" fillId="0" borderId="7" xfId="0" applyNumberFormat="1" applyFont="1" applyFill="1" applyBorder="1"/>
    <xf numFmtId="0" fontId="7" fillId="0" borderId="76" xfId="0" applyFont="1" applyFill="1" applyBorder="1"/>
    <xf numFmtId="0" fontId="7" fillId="0" borderId="0" xfId="0" applyFont="1" applyFill="1" applyBorder="1"/>
    <xf numFmtId="0" fontId="7" fillId="0" borderId="5" xfId="0" applyFont="1" applyFill="1" applyBorder="1"/>
    <xf numFmtId="0" fontId="7" fillId="0" borderId="5" xfId="0" applyFont="1" applyFill="1" applyBorder="1" applyAlignment="1">
      <alignment horizontal="right"/>
    </xf>
    <xf numFmtId="184" fontId="7" fillId="0" borderId="8" xfId="0" applyNumberFormat="1" applyFont="1" applyFill="1" applyBorder="1"/>
    <xf numFmtId="0" fontId="7" fillId="0" borderId="62" xfId="0" applyFont="1" applyFill="1" applyBorder="1"/>
    <xf numFmtId="0" fontId="7" fillId="3" borderId="40" xfId="6" applyFont="1" applyFill="1" applyBorder="1"/>
    <xf numFmtId="4" fontId="7" fillId="0" borderId="4" xfId="6" applyNumberFormat="1" applyFont="1" applyFill="1" applyBorder="1" applyAlignment="1">
      <alignment horizontal="right"/>
    </xf>
    <xf numFmtId="0" fontId="7" fillId="3" borderId="4" xfId="0" applyFont="1" applyFill="1" applyBorder="1" applyAlignment="1">
      <alignment horizontal="right" vertical="center"/>
    </xf>
    <xf numFmtId="0" fontId="7" fillId="3" borderId="4" xfId="0" applyFont="1" applyFill="1" applyBorder="1"/>
    <xf numFmtId="186" fontId="7" fillId="3" borderId="4" xfId="6" applyNumberFormat="1" applyFont="1" applyFill="1" applyBorder="1" applyAlignment="1">
      <alignment horizontal="right"/>
    </xf>
    <xf numFmtId="0" fontId="7" fillId="3" borderId="37" xfId="0" applyFont="1" applyFill="1" applyBorder="1" applyAlignment="1"/>
    <xf numFmtId="0" fontId="7" fillId="3" borderId="41" xfId="6" applyFont="1" applyFill="1" applyBorder="1"/>
    <xf numFmtId="4" fontId="7" fillId="0" borderId="1" xfId="6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right" vertical="center"/>
    </xf>
    <xf numFmtId="0" fontId="7" fillId="3" borderId="1" xfId="0" applyFont="1" applyFill="1" applyBorder="1"/>
    <xf numFmtId="186" fontId="7" fillId="3" borderId="1" xfId="6" applyNumberFormat="1" applyFont="1" applyFill="1" applyBorder="1" applyAlignment="1">
      <alignment horizontal="right"/>
    </xf>
    <xf numFmtId="0" fontId="7" fillId="3" borderId="76" xfId="0" applyFont="1" applyFill="1" applyBorder="1" applyAlignment="1"/>
    <xf numFmtId="0" fontId="7" fillId="3" borderId="42" xfId="6" applyFont="1" applyFill="1" applyBorder="1"/>
    <xf numFmtId="4" fontId="7" fillId="0" borderId="5" xfId="6" applyNumberFormat="1" applyFont="1" applyFill="1" applyBorder="1" applyAlignment="1">
      <alignment horizontal="right"/>
    </xf>
    <xf numFmtId="0" fontId="7" fillId="3" borderId="5" xfId="0" applyFont="1" applyFill="1" applyBorder="1" applyAlignment="1">
      <alignment horizontal="right" vertical="center"/>
    </xf>
    <xf numFmtId="0" fontId="7" fillId="3" borderId="5" xfId="0" applyFont="1" applyFill="1" applyBorder="1"/>
    <xf numFmtId="49" fontId="28" fillId="3" borderId="5" xfId="5" applyNumberFormat="1" applyFont="1" applyFill="1" applyBorder="1" applyAlignment="1">
      <alignment horizontal="right" vertical="center"/>
    </xf>
    <xf numFmtId="186" fontId="7" fillId="3" borderId="5" xfId="6" applyNumberFormat="1" applyFont="1" applyFill="1" applyBorder="1" applyAlignment="1">
      <alignment horizontal="right"/>
    </xf>
    <xf numFmtId="0" fontId="7" fillId="3" borderId="62" xfId="0" applyFont="1" applyFill="1" applyBorder="1" applyAlignment="1"/>
    <xf numFmtId="0" fontId="7" fillId="0" borderId="0" xfId="6" applyFont="1" applyFill="1" applyBorder="1"/>
    <xf numFmtId="4" fontId="7" fillId="0" borderId="0" xfId="6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186" fontId="7" fillId="0" borderId="0" xfId="6" applyNumberFormat="1" applyFont="1" applyFill="1" applyBorder="1" applyAlignment="1">
      <alignment horizontal="right"/>
    </xf>
    <xf numFmtId="0" fontId="7" fillId="0" borderId="0" xfId="0" applyFont="1" applyFill="1" applyBorder="1" applyAlignment="1"/>
    <xf numFmtId="0" fontId="7" fillId="0" borderId="72" xfId="0" applyFont="1" applyFill="1" applyBorder="1"/>
    <xf numFmtId="0" fontId="7" fillId="0" borderId="4" xfId="0" applyFont="1" applyFill="1" applyBorder="1" applyAlignment="1">
      <alignment horizontal="right" vertical="center"/>
    </xf>
    <xf numFmtId="187" fontId="7" fillId="4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right" vertical="center" wrapText="1"/>
    </xf>
    <xf numFmtId="181" fontId="7" fillId="3" borderId="6" xfId="0" applyNumberFormat="1" applyFont="1" applyFill="1" applyBorder="1"/>
    <xf numFmtId="0" fontId="7" fillId="0" borderId="71" xfId="0" applyFont="1" applyFill="1" applyBorder="1"/>
    <xf numFmtId="0" fontId="7" fillId="0" borderId="1" xfId="0" applyFont="1" applyFill="1" applyBorder="1" applyAlignment="1">
      <alignment horizontal="right" vertical="center"/>
    </xf>
    <xf numFmtId="187" fontId="7" fillId="0" borderId="1" xfId="0" applyNumberFormat="1" applyFont="1" applyFill="1" applyBorder="1" applyAlignment="1">
      <alignment horizontal="right" vertical="center"/>
    </xf>
    <xf numFmtId="0" fontId="28" fillId="0" borderId="3" xfId="3" applyFont="1" applyFill="1" applyBorder="1" applyAlignment="1">
      <alignment horizontal="right" vertical="center" wrapText="1"/>
    </xf>
    <xf numFmtId="0" fontId="7" fillId="0" borderId="3" xfId="0" applyFont="1" applyFill="1" applyBorder="1" applyAlignment="1">
      <alignment horizontal="right" vertical="center"/>
    </xf>
    <xf numFmtId="181" fontId="7" fillId="3" borderId="7" xfId="0" applyNumberFormat="1" applyFont="1" applyFill="1" applyBorder="1"/>
    <xf numFmtId="187" fontId="7" fillId="4" borderId="1" xfId="0" applyNumberFormat="1" applyFont="1" applyFill="1" applyBorder="1" applyAlignment="1">
      <alignment horizontal="right" vertical="center"/>
    </xf>
    <xf numFmtId="0" fontId="28" fillId="0" borderId="1" xfId="3" applyFont="1" applyFill="1" applyBorder="1" applyAlignment="1">
      <alignment horizontal="right" vertical="center" wrapText="1"/>
    </xf>
    <xf numFmtId="187" fontId="7" fillId="0" borderId="1" xfId="3" applyNumberFormat="1" applyFont="1" applyFill="1" applyBorder="1" applyAlignment="1">
      <alignment horizontal="right" vertical="center"/>
    </xf>
    <xf numFmtId="0" fontId="7" fillId="0" borderId="59" xfId="0" applyFont="1" applyFill="1" applyBorder="1"/>
    <xf numFmtId="0" fontId="7" fillId="0" borderId="5" xfId="0" applyFont="1" applyFill="1" applyBorder="1" applyAlignment="1">
      <alignment horizontal="right" vertical="center"/>
    </xf>
    <xf numFmtId="187" fontId="7" fillId="4" borderId="5" xfId="0" applyNumberFormat="1" applyFont="1" applyFill="1" applyBorder="1" applyAlignment="1">
      <alignment horizontal="right" vertical="center"/>
    </xf>
    <xf numFmtId="0" fontId="28" fillId="0" borderId="5" xfId="3" applyFont="1" applyFill="1" applyBorder="1" applyAlignment="1">
      <alignment horizontal="right" vertical="center" wrapText="1"/>
    </xf>
    <xf numFmtId="181" fontId="7" fillId="3" borderId="8" xfId="0" applyNumberFormat="1" applyFont="1" applyFill="1" applyBorder="1"/>
    <xf numFmtId="187" fontId="7" fillId="0" borderId="4" xfId="3" applyNumberFormat="1" applyFont="1" applyFill="1" applyBorder="1" applyAlignment="1">
      <alignment horizontal="right" vertical="center"/>
    </xf>
    <xf numFmtId="0" fontId="28" fillId="0" borderId="4" xfId="3" applyFont="1" applyFill="1" applyBorder="1" applyAlignment="1">
      <alignment horizontal="right" vertical="center" wrapText="1"/>
    </xf>
    <xf numFmtId="0" fontId="7" fillId="0" borderId="15" xfId="0" applyFont="1" applyFill="1" applyBorder="1" applyAlignment="1">
      <alignment horizontal="right" vertical="center"/>
    </xf>
    <xf numFmtId="0" fontId="28" fillId="0" borderId="15" xfId="3" applyFont="1" applyFill="1" applyBorder="1" applyAlignment="1">
      <alignment horizontal="right" vertical="center" wrapText="1"/>
    </xf>
    <xf numFmtId="181" fontId="77" fillId="0" borderId="7" xfId="3" applyNumberFormat="1" applyFont="1" applyFill="1" applyBorder="1" applyAlignment="1">
      <alignment vertical="center"/>
    </xf>
    <xf numFmtId="181" fontId="7" fillId="3" borderId="47" xfId="0" applyNumberFormat="1" applyFont="1" applyFill="1" applyBorder="1"/>
    <xf numFmtId="187" fontId="7" fillId="4" borderId="1" xfId="3" applyNumberFormat="1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right" vertical="center"/>
    </xf>
    <xf numFmtId="187" fontId="7" fillId="4" borderId="2" xfId="0" applyNumberFormat="1" applyFont="1" applyFill="1" applyBorder="1" applyAlignment="1">
      <alignment horizontal="right" vertical="center"/>
    </xf>
    <xf numFmtId="0" fontId="28" fillId="0" borderId="2" xfId="3" applyFont="1" applyFill="1" applyBorder="1" applyAlignment="1">
      <alignment horizontal="right" vertical="center" wrapText="1"/>
    </xf>
    <xf numFmtId="181" fontId="7" fillId="3" borderId="11" xfId="0" applyNumberFormat="1" applyFont="1" applyFill="1" applyBorder="1"/>
    <xf numFmtId="187" fontId="7" fillId="0" borderId="5" xfId="0" applyNumberFormat="1" applyFont="1" applyFill="1" applyBorder="1" applyAlignment="1">
      <alignment horizontal="right" vertical="center"/>
    </xf>
    <xf numFmtId="0" fontId="28" fillId="0" borderId="72" xfId="3" applyFont="1" applyFill="1" applyBorder="1" applyAlignment="1">
      <alignment horizontal="left" vertical="center"/>
    </xf>
    <xf numFmtId="0" fontId="0" fillId="0" borderId="4" xfId="0" applyBorder="1" applyAlignment="1">
      <alignment wrapText="1"/>
    </xf>
    <xf numFmtId="0" fontId="7" fillId="0" borderId="14" xfId="0" applyFont="1" applyFill="1" applyBorder="1" applyAlignment="1">
      <alignment horizontal="right" vertical="center"/>
    </xf>
    <xf numFmtId="181" fontId="7" fillId="0" borderId="9" xfId="0" applyNumberFormat="1" applyFont="1" applyBorder="1" applyAlignment="1">
      <alignment horizontal="right" vertical="center" wrapText="1"/>
    </xf>
    <xf numFmtId="0" fontId="0" fillId="0" borderId="37" xfId="0" applyBorder="1" applyAlignment="1">
      <alignment wrapText="1"/>
    </xf>
    <xf numFmtId="0" fontId="28" fillId="0" borderId="71" xfId="3" applyFont="1" applyFill="1" applyBorder="1" applyAlignment="1">
      <alignment horizontal="left" vertical="center"/>
    </xf>
    <xf numFmtId="0" fontId="0" fillId="0" borderId="1" xfId="0" applyBorder="1" applyAlignment="1">
      <alignment wrapText="1"/>
    </xf>
    <xf numFmtId="49" fontId="7" fillId="0" borderId="1" xfId="3" applyNumberFormat="1" applyFont="1" applyFill="1" applyBorder="1" applyAlignment="1">
      <alignment horizontal="right" vertical="center"/>
    </xf>
    <xf numFmtId="181" fontId="7" fillId="0" borderId="12" xfId="0" applyNumberFormat="1" applyFont="1" applyBorder="1" applyAlignment="1">
      <alignment horizontal="right" vertical="center" wrapText="1"/>
    </xf>
    <xf numFmtId="0" fontId="0" fillId="0" borderId="76" xfId="0" applyBorder="1" applyAlignment="1">
      <alignment wrapText="1"/>
    </xf>
    <xf numFmtId="49" fontId="7" fillId="4" borderId="1" xfId="0" applyNumberFormat="1" applyFont="1" applyFill="1" applyBorder="1" applyAlignment="1">
      <alignment horizontal="right" vertical="center"/>
    </xf>
    <xf numFmtId="181" fontId="7" fillId="3" borderId="12" xfId="0" applyNumberFormat="1" applyFont="1" applyFill="1" applyBorder="1"/>
    <xf numFmtId="49" fontId="7" fillId="0" borderId="3" xfId="3" applyNumberFormat="1" applyFont="1" applyFill="1" applyBorder="1" applyAlignment="1">
      <alignment horizontal="right" vertical="center"/>
    </xf>
    <xf numFmtId="0" fontId="28" fillId="0" borderId="59" xfId="3" applyFont="1" applyFill="1" applyBorder="1" applyAlignment="1">
      <alignment horizontal="left" vertical="center"/>
    </xf>
    <xf numFmtId="49" fontId="7" fillId="4" borderId="5" xfId="0" applyNumberFormat="1" applyFont="1" applyFill="1" applyBorder="1" applyAlignment="1">
      <alignment horizontal="right" vertical="center"/>
    </xf>
    <xf numFmtId="181" fontId="7" fillId="3" borderId="13" xfId="0" applyNumberFormat="1" applyFont="1" applyFill="1" applyBorder="1"/>
    <xf numFmtId="0" fontId="77" fillId="0" borderId="4" xfId="0" applyFont="1" applyFill="1" applyBorder="1" applyAlignment="1">
      <alignment horizontal="right" vertical="center"/>
    </xf>
    <xf numFmtId="0" fontId="7" fillId="0" borderId="14" xfId="0" applyFont="1" applyFill="1" applyBorder="1"/>
    <xf numFmtId="181" fontId="7" fillId="3" borderId="63" xfId="0" applyNumberFormat="1" applyFont="1" applyFill="1" applyBorder="1"/>
    <xf numFmtId="181" fontId="77" fillId="0" borderId="12" xfId="3" applyNumberFormat="1" applyFont="1" applyFill="1" applyBorder="1" applyAlignment="1">
      <alignment vertical="center"/>
    </xf>
    <xf numFmtId="49" fontId="7" fillId="4" borderId="1" xfId="3" applyNumberFormat="1" applyFont="1" applyFill="1" applyBorder="1" applyAlignment="1">
      <alignment horizontal="right" vertical="center"/>
    </xf>
    <xf numFmtId="181" fontId="77" fillId="0" borderId="48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horizontal="right" vertical="center"/>
    </xf>
    <xf numFmtId="181" fontId="77" fillId="0" borderId="13" xfId="3" applyNumberFormat="1" applyFont="1" applyFill="1" applyBorder="1" applyAlignment="1">
      <alignment vertical="center"/>
    </xf>
    <xf numFmtId="49" fontId="7" fillId="4" borderId="4" xfId="3" applyNumberFormat="1" applyFont="1" applyFill="1" applyBorder="1" applyAlignment="1">
      <alignment horizontal="right" vertical="center"/>
    </xf>
    <xf numFmtId="181" fontId="77" fillId="0" borderId="9" xfId="3" applyNumberFormat="1" applyFont="1" applyFill="1" applyBorder="1" applyAlignment="1">
      <alignment vertical="center"/>
    </xf>
    <xf numFmtId="0" fontId="7" fillId="0" borderId="2" xfId="0" applyFont="1" applyFill="1" applyBorder="1"/>
    <xf numFmtId="49" fontId="7" fillId="4" borderId="5" xfId="3" applyNumberFormat="1" applyFont="1" applyFill="1" applyBorder="1" applyAlignment="1">
      <alignment horizontal="right" vertical="center"/>
    </xf>
    <xf numFmtId="49" fontId="7" fillId="4" borderId="3" xfId="3" applyNumberFormat="1" applyFont="1" applyFill="1" applyBorder="1" applyAlignment="1">
      <alignment horizontal="right" vertical="center"/>
    </xf>
    <xf numFmtId="0" fontId="7" fillId="0" borderId="3" xfId="0" applyFont="1" applyFill="1" applyBorder="1"/>
    <xf numFmtId="49" fontId="7" fillId="4" borderId="2" xfId="3" applyNumberFormat="1" applyFont="1" applyFill="1" applyBorder="1" applyAlignment="1">
      <alignment horizontal="right" vertical="center"/>
    </xf>
    <xf numFmtId="181" fontId="77" fillId="0" borderId="73" xfId="3" applyNumberFormat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right" vertical="center"/>
    </xf>
    <xf numFmtId="181" fontId="7" fillId="3" borderId="0" xfId="0" applyNumberFormat="1" applyFont="1" applyFill="1" applyBorder="1"/>
    <xf numFmtId="49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right"/>
    </xf>
    <xf numFmtId="49" fontId="7" fillId="0" borderId="60" xfId="0" applyNumberFormat="1" applyFont="1" applyBorder="1" applyAlignment="1">
      <alignment horizontal="center" vertical="center"/>
    </xf>
    <xf numFmtId="0" fontId="73" fillId="0" borderId="70" xfId="1" applyFont="1" applyFill="1" applyBorder="1" applyAlignment="1" applyProtection="1">
      <alignment horizontal="right"/>
    </xf>
    <xf numFmtId="0" fontId="34" fillId="3" borderId="36" xfId="5" applyFont="1" applyFill="1" applyBorder="1" applyAlignment="1">
      <alignment horizontal="center" vertical="center" wrapText="1"/>
    </xf>
    <xf numFmtId="0" fontId="34" fillId="0" borderId="0" xfId="5" applyFont="1" applyFill="1" applyBorder="1"/>
    <xf numFmtId="0" fontId="65" fillId="0" borderId="0" xfId="5" applyFont="1" applyFill="1" applyBorder="1"/>
    <xf numFmtId="0" fontId="7" fillId="0" borderId="40" xfId="5" applyFont="1" applyFill="1" applyBorder="1"/>
    <xf numFmtId="4" fontId="7" fillId="0" borderId="4" xfId="5" applyNumberFormat="1" applyFont="1" applyFill="1" applyBorder="1" applyAlignment="1">
      <alignment horizontal="right"/>
    </xf>
    <xf numFmtId="0" fontId="7" fillId="0" borderId="4" xfId="5" applyFont="1" applyFill="1" applyBorder="1" applyAlignment="1">
      <alignment horizontal="right"/>
    </xf>
    <xf numFmtId="0" fontId="7" fillId="0" borderId="4" xfId="2" applyFont="1" applyFill="1" applyBorder="1" applyAlignment="1">
      <alignment horizontal="right" vertical="center" wrapText="1"/>
    </xf>
    <xf numFmtId="0" fontId="28" fillId="0" borderId="4" xfId="5" applyFont="1" applyFill="1" applyBorder="1" applyAlignment="1">
      <alignment horizontal="right"/>
    </xf>
    <xf numFmtId="0" fontId="7" fillId="0" borderId="41" xfId="5" applyFont="1" applyFill="1" applyBorder="1"/>
    <xf numFmtId="4" fontId="7" fillId="0" borderId="1" xfId="5" applyNumberFormat="1" applyFont="1" applyFill="1" applyBorder="1" applyAlignment="1">
      <alignment horizontal="right"/>
    </xf>
    <xf numFmtId="0" fontId="7" fillId="0" borderId="1" xfId="5" applyFont="1" applyFill="1" applyBorder="1" applyAlignment="1">
      <alignment horizontal="right"/>
    </xf>
    <xf numFmtId="0" fontId="7" fillId="0" borderId="1" xfId="2" applyFont="1" applyFill="1" applyBorder="1" applyAlignment="1">
      <alignment horizontal="right" vertical="center" wrapText="1"/>
    </xf>
    <xf numFmtId="0" fontId="28" fillId="0" borderId="1" xfId="5" applyFont="1" applyFill="1" applyBorder="1" applyAlignment="1">
      <alignment horizontal="right"/>
    </xf>
    <xf numFmtId="0" fontId="7" fillId="0" borderId="1" xfId="5" applyFont="1" applyFill="1" applyBorder="1" applyAlignment="1">
      <alignment horizontal="right" vertical="center" wrapText="1"/>
    </xf>
    <xf numFmtId="181" fontId="7" fillId="0" borderId="7" xfId="5" applyNumberFormat="1" applyFont="1" applyFill="1" applyBorder="1" applyAlignment="1">
      <alignment horizontal="right" vertical="center" wrapText="1"/>
    </xf>
    <xf numFmtId="0" fontId="7" fillId="0" borderId="42" xfId="5" applyFont="1" applyFill="1" applyBorder="1"/>
    <xf numFmtId="4" fontId="7" fillId="0" borderId="5" xfId="5" applyNumberFormat="1" applyFont="1" applyFill="1" applyBorder="1" applyAlignment="1">
      <alignment horizontal="right"/>
    </xf>
    <xf numFmtId="0" fontId="7" fillId="0" borderId="5" xfId="5" applyFont="1" applyFill="1" applyBorder="1" applyAlignment="1">
      <alignment horizontal="right"/>
    </xf>
    <xf numFmtId="0" fontId="7" fillId="0" borderId="5" xfId="2" applyFont="1" applyFill="1" applyBorder="1" applyAlignment="1">
      <alignment horizontal="right" vertical="center" wrapText="1"/>
    </xf>
    <xf numFmtId="0" fontId="28" fillId="0" borderId="5" xfId="5" applyFont="1" applyFill="1" applyBorder="1" applyAlignment="1">
      <alignment horizontal="right"/>
    </xf>
    <xf numFmtId="181" fontId="7" fillId="0" borderId="8" xfId="5" applyNumberFormat="1" applyFont="1" applyFill="1" applyBorder="1" applyAlignment="1">
      <alignment horizontal="right" vertical="center"/>
    </xf>
    <xf numFmtId="186" fontId="7" fillId="0" borderId="6" xfId="5" applyNumberFormat="1" applyFont="1" applyFill="1" applyBorder="1" applyAlignment="1">
      <alignment horizontal="right"/>
    </xf>
    <xf numFmtId="186" fontId="7" fillId="0" borderId="7" xfId="5" applyNumberFormat="1" applyFont="1" applyFill="1" applyBorder="1" applyAlignment="1">
      <alignment horizontal="right"/>
    </xf>
    <xf numFmtId="186" fontId="7" fillId="0" borderId="8" xfId="5" applyNumberFormat="1" applyFont="1" applyFill="1" applyBorder="1" applyAlignment="1">
      <alignment horizontal="right"/>
    </xf>
    <xf numFmtId="0" fontId="28" fillId="0" borderId="40" xfId="6" applyFont="1" applyFill="1" applyBorder="1"/>
    <xf numFmtId="4" fontId="28" fillId="0" borderId="4" xfId="6" applyNumberFormat="1" applyFont="1" applyFill="1" applyBorder="1" applyAlignment="1">
      <alignment horizontal="right"/>
    </xf>
    <xf numFmtId="0" fontId="28" fillId="0" borderId="4" xfId="0" applyFont="1" applyFill="1" applyBorder="1" applyAlignment="1">
      <alignment horizontal="right" vertical="center"/>
    </xf>
    <xf numFmtId="186" fontId="28" fillId="0" borderId="6" xfId="0" applyNumberFormat="1" applyFont="1" applyFill="1" applyBorder="1" applyAlignment="1">
      <alignment horizontal="right" vertical="center"/>
    </xf>
    <xf numFmtId="0" fontId="7" fillId="0" borderId="0" xfId="5" applyFont="1" applyFill="1" applyBorder="1"/>
    <xf numFmtId="0" fontId="28" fillId="0" borderId="0" xfId="5" applyFont="1" applyFill="1" applyBorder="1"/>
    <xf numFmtId="0" fontId="28" fillId="0" borderId="41" xfId="6" applyFont="1" applyFill="1" applyBorder="1"/>
    <xf numFmtId="4" fontId="28" fillId="0" borderId="1" xfId="6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 vertical="center"/>
    </xf>
    <xf numFmtId="186" fontId="28" fillId="0" borderId="7" xfId="0" applyNumberFormat="1" applyFont="1" applyFill="1" applyBorder="1" applyAlignment="1">
      <alignment horizontal="right" vertical="center"/>
    </xf>
    <xf numFmtId="0" fontId="28" fillId="0" borderId="42" xfId="6" applyFont="1" applyFill="1" applyBorder="1"/>
    <xf numFmtId="4" fontId="28" fillId="0" borderId="5" xfId="6" applyNumberFormat="1" applyFont="1" applyFill="1" applyBorder="1" applyAlignment="1">
      <alignment horizontal="right"/>
    </xf>
    <xf numFmtId="0" fontId="28" fillId="0" borderId="5" xfId="0" applyFont="1" applyFill="1" applyBorder="1" applyAlignment="1">
      <alignment horizontal="right" vertical="center"/>
    </xf>
    <xf numFmtId="186" fontId="28" fillId="0" borderId="8" xfId="0" applyNumberFormat="1" applyFont="1" applyFill="1" applyBorder="1" applyAlignment="1">
      <alignment horizontal="right" vertical="center"/>
    </xf>
    <xf numFmtId="49" fontId="28" fillId="0" borderId="24" xfId="0" applyNumberFormat="1" applyFont="1" applyBorder="1"/>
    <xf numFmtId="0" fontId="7" fillId="0" borderId="65" xfId="5" applyFont="1" applyFill="1" applyBorder="1"/>
    <xf numFmtId="49" fontId="28" fillId="0" borderId="65" xfId="0" applyNumberFormat="1" applyFont="1" applyBorder="1"/>
    <xf numFmtId="184" fontId="28" fillId="0" borderId="65" xfId="6" applyNumberFormat="1" applyFont="1" applyFill="1" applyBorder="1" applyAlignment="1">
      <alignment horizontal="right"/>
    </xf>
    <xf numFmtId="184" fontId="28" fillId="0" borderId="65" xfId="0" applyNumberFormat="1" applyFont="1" applyFill="1" applyBorder="1" applyAlignment="1">
      <alignment horizontal="right" vertical="center"/>
    </xf>
    <xf numFmtId="49" fontId="28" fillId="0" borderId="65" xfId="5" applyNumberFormat="1" applyFont="1" applyFill="1" applyBorder="1" applyAlignment="1">
      <alignment horizontal="right" vertical="center"/>
    </xf>
    <xf numFmtId="184" fontId="28" fillId="0" borderId="45" xfId="6" applyNumberFormat="1" applyFont="1" applyFill="1" applyBorder="1" applyAlignment="1">
      <alignment horizontal="right"/>
    </xf>
    <xf numFmtId="186" fontId="28" fillId="0" borderId="37" xfId="0" applyNumberFormat="1" applyFont="1" applyFill="1" applyBorder="1" applyAlignment="1">
      <alignment horizontal="right" vertical="center"/>
    </xf>
    <xf numFmtId="49" fontId="28" fillId="0" borderId="22" xfId="0" applyNumberFormat="1" applyFont="1" applyBorder="1"/>
    <xf numFmtId="0" fontId="7" fillId="0" borderId="77" xfId="5" applyFont="1" applyFill="1" applyBorder="1"/>
    <xf numFmtId="49" fontId="28" fillId="0" borderId="77" xfId="0" applyNumberFormat="1" applyFont="1" applyBorder="1"/>
    <xf numFmtId="184" fontId="28" fillId="0" borderId="77" xfId="6" applyNumberFormat="1" applyFont="1" applyFill="1" applyBorder="1" applyAlignment="1">
      <alignment horizontal="right"/>
    </xf>
    <xf numFmtId="184" fontId="28" fillId="0" borderId="77" xfId="0" applyNumberFormat="1" applyFont="1" applyFill="1" applyBorder="1" applyAlignment="1">
      <alignment horizontal="right" vertical="center"/>
    </xf>
    <xf numFmtId="49" fontId="28" fillId="0" borderId="77" xfId="5" applyNumberFormat="1" applyFont="1" applyFill="1" applyBorder="1" applyAlignment="1">
      <alignment horizontal="right" vertical="center"/>
    </xf>
    <xf numFmtId="184" fontId="28" fillId="0" borderId="46" xfId="6" applyNumberFormat="1" applyFont="1" applyFill="1" applyBorder="1" applyAlignment="1">
      <alignment horizontal="right"/>
    </xf>
    <xf numFmtId="186" fontId="28" fillId="0" borderId="76" xfId="0" applyNumberFormat="1" applyFont="1" applyFill="1" applyBorder="1" applyAlignment="1">
      <alignment horizontal="right" vertical="center"/>
    </xf>
    <xf numFmtId="49" fontId="28" fillId="0" borderId="71" xfId="0" applyNumberFormat="1" applyFont="1" applyBorder="1"/>
    <xf numFmtId="49" fontId="28" fillId="0" borderId="0" xfId="0" applyNumberFormat="1" applyFont="1" applyBorder="1"/>
    <xf numFmtId="184" fontId="28" fillId="0" borderId="0" xfId="6" applyNumberFormat="1" applyFont="1" applyFill="1" applyBorder="1" applyAlignment="1">
      <alignment horizontal="right"/>
    </xf>
    <xf numFmtId="184" fontId="28" fillId="0" borderId="0" xfId="0" applyNumberFormat="1" applyFont="1" applyFill="1" applyBorder="1" applyAlignment="1">
      <alignment horizontal="right" vertical="center"/>
    </xf>
    <xf numFmtId="184" fontId="28" fillId="0" borderId="35" xfId="6" applyNumberFormat="1" applyFont="1" applyFill="1" applyBorder="1" applyAlignment="1">
      <alignment horizontal="right"/>
    </xf>
    <xf numFmtId="49" fontId="28" fillId="0" borderId="23" xfId="0" applyNumberFormat="1" applyFont="1" applyBorder="1"/>
    <xf numFmtId="0" fontId="7" fillId="0" borderId="64" xfId="5" applyFont="1" applyFill="1" applyBorder="1"/>
    <xf numFmtId="49" fontId="28" fillId="0" borderId="64" xfId="0" applyNumberFormat="1" applyFont="1" applyBorder="1"/>
    <xf numFmtId="184" fontId="28" fillId="0" borderId="64" xfId="6" applyNumberFormat="1" applyFont="1" applyFill="1" applyBorder="1" applyAlignment="1">
      <alignment horizontal="right"/>
    </xf>
    <xf numFmtId="184" fontId="28" fillId="0" borderId="64" xfId="0" applyNumberFormat="1" applyFont="1" applyFill="1" applyBorder="1" applyAlignment="1">
      <alignment horizontal="right" vertical="center"/>
    </xf>
    <xf numFmtId="49" fontId="28" fillId="0" borderId="64" xfId="5" applyNumberFormat="1" applyFont="1" applyFill="1" applyBorder="1" applyAlignment="1">
      <alignment horizontal="right" vertical="center"/>
    </xf>
    <xf numFmtId="184" fontId="28" fillId="0" borderId="52" xfId="6" applyNumberFormat="1" applyFont="1" applyFill="1" applyBorder="1" applyAlignment="1">
      <alignment horizontal="right"/>
    </xf>
    <xf numFmtId="186" fontId="28" fillId="0" borderId="62" xfId="0" applyNumberFormat="1" applyFont="1" applyFill="1" applyBorder="1" applyAlignment="1">
      <alignment horizontal="right" vertical="center"/>
    </xf>
    <xf numFmtId="0" fontId="28" fillId="0" borderId="24" xfId="5" applyFont="1" applyFill="1" applyBorder="1"/>
    <xf numFmtId="0" fontId="7" fillId="0" borderId="65" xfId="6" applyFont="1" applyFill="1" applyBorder="1" applyAlignment="1">
      <alignment horizontal="right"/>
    </xf>
    <xf numFmtId="0" fontId="28" fillId="0" borderId="65" xfId="0" applyFont="1" applyFill="1" applyBorder="1" applyAlignment="1">
      <alignment horizontal="right" vertical="center"/>
    </xf>
    <xf numFmtId="184" fontId="28" fillId="0" borderId="45" xfId="5" applyNumberFormat="1" applyFont="1" applyFill="1" applyBorder="1"/>
    <xf numFmtId="0" fontId="7" fillId="0" borderId="37" xfId="0" applyFont="1" applyFill="1" applyBorder="1" applyAlignment="1"/>
    <xf numFmtId="0" fontId="28" fillId="0" borderId="71" xfId="5" applyFont="1" applyFill="1" applyBorder="1"/>
    <xf numFmtId="0" fontId="7" fillId="0" borderId="0" xfId="6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vertical="center"/>
    </xf>
    <xf numFmtId="184" fontId="28" fillId="0" borderId="35" xfId="5" applyNumberFormat="1" applyFont="1" applyFill="1" applyBorder="1"/>
    <xf numFmtId="0" fontId="7" fillId="0" borderId="76" xfId="0" applyFont="1" applyFill="1" applyBorder="1" applyAlignment="1"/>
    <xf numFmtId="0" fontId="28" fillId="0" borderId="22" xfId="5" applyFont="1" applyFill="1" applyBorder="1"/>
    <xf numFmtId="0" fontId="7" fillId="0" borderId="77" xfId="6" applyFont="1" applyFill="1" applyBorder="1" applyAlignment="1">
      <alignment horizontal="right"/>
    </xf>
    <xf numFmtId="0" fontId="28" fillId="0" borderId="77" xfId="0" applyFont="1" applyFill="1" applyBorder="1" applyAlignment="1">
      <alignment horizontal="right" vertical="center"/>
    </xf>
    <xf numFmtId="184" fontId="28" fillId="0" borderId="46" xfId="5" applyNumberFormat="1" applyFont="1" applyFill="1" applyBorder="1"/>
    <xf numFmtId="0" fontId="28" fillId="0" borderId="59" xfId="5" applyFont="1" applyFill="1" applyBorder="1"/>
    <xf numFmtId="0" fontId="7" fillId="0" borderId="60" xfId="5" applyFont="1" applyFill="1" applyBorder="1"/>
    <xf numFmtId="0" fontId="7" fillId="0" borderId="60" xfId="6" applyFont="1" applyFill="1" applyBorder="1" applyAlignment="1">
      <alignment horizontal="right"/>
    </xf>
    <xf numFmtId="0" fontId="28" fillId="0" borderId="60" xfId="0" applyFont="1" applyFill="1" applyBorder="1" applyAlignment="1">
      <alignment horizontal="right" vertical="center"/>
    </xf>
    <xf numFmtId="49" fontId="28" fillId="0" borderId="60" xfId="5" applyNumberFormat="1" applyFont="1" applyFill="1" applyBorder="1" applyAlignment="1">
      <alignment horizontal="right" vertical="center"/>
    </xf>
    <xf numFmtId="184" fontId="28" fillId="0" borderId="70" xfId="5" applyNumberFormat="1" applyFont="1" applyFill="1" applyBorder="1"/>
    <xf numFmtId="0" fontId="7" fillId="0" borderId="62" xfId="0" applyFont="1" applyFill="1" applyBorder="1" applyAlignment="1"/>
    <xf numFmtId="0" fontId="28" fillId="0" borderId="0" xfId="0" applyFont="1" applyFill="1"/>
    <xf numFmtId="0" fontId="34" fillId="0" borderId="4" xfId="0" applyFont="1" applyFill="1" applyBorder="1" applyAlignment="1">
      <alignment horizontal="center" vertical="center" wrapText="1"/>
    </xf>
    <xf numFmtId="187" fontId="7" fillId="4" borderId="4" xfId="3" applyNumberFormat="1" applyFont="1" applyFill="1" applyBorder="1" applyAlignment="1">
      <alignment horizontal="right" vertical="center"/>
    </xf>
    <xf numFmtId="181" fontId="77" fillId="0" borderId="39" xfId="0" applyNumberFormat="1" applyFont="1" applyFill="1" applyBorder="1" applyAlignment="1">
      <alignment horizontal="right" vertical="center" wrapText="1"/>
    </xf>
    <xf numFmtId="0" fontId="34" fillId="0" borderId="1" xfId="0" applyFont="1" applyFill="1" applyBorder="1" applyAlignment="1">
      <alignment horizontal="center" vertical="center" wrapText="1"/>
    </xf>
    <xf numFmtId="181" fontId="77" fillId="0" borderId="7" xfId="0" applyNumberFormat="1" applyFont="1" applyFill="1" applyBorder="1" applyAlignment="1">
      <alignment horizontal="right" vertical="center" wrapText="1"/>
    </xf>
    <xf numFmtId="0" fontId="28" fillId="0" borderId="1" xfId="0" applyNumberFormat="1" applyFont="1" applyFill="1" applyBorder="1" applyAlignment="1" applyProtection="1">
      <alignment horizontal="right" vertical="center"/>
    </xf>
    <xf numFmtId="0" fontId="28" fillId="0" borderId="1" xfId="0" applyFont="1" applyFill="1" applyBorder="1" applyAlignment="1" applyProtection="1">
      <alignment horizontal="right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8" fillId="0" borderId="3" xfId="0" applyNumberFormat="1" applyFont="1" applyFill="1" applyBorder="1" applyAlignment="1" applyProtection="1">
      <alignment horizontal="right" vertical="center"/>
    </xf>
    <xf numFmtId="0" fontId="28" fillId="0" borderId="3" xfId="0" applyNumberFormat="1" applyFont="1" applyFill="1" applyBorder="1" applyAlignment="1" applyProtection="1">
      <alignment horizontal="center" vertical="center"/>
    </xf>
    <xf numFmtId="0" fontId="28" fillId="0" borderId="16" xfId="0" applyNumberFormat="1" applyFont="1" applyFill="1" applyBorder="1" applyAlignment="1" applyProtection="1">
      <alignment horizontal="right" vertical="center"/>
    </xf>
    <xf numFmtId="187" fontId="7" fillId="4" borderId="5" xfId="3" applyNumberFormat="1" applyFont="1" applyFill="1" applyBorder="1" applyAlignment="1">
      <alignment horizontal="right" vertical="center"/>
    </xf>
    <xf numFmtId="0" fontId="28" fillId="0" borderId="16" xfId="0" applyNumberFormat="1" applyFont="1" applyFill="1" applyBorder="1" applyAlignment="1" applyProtection="1">
      <alignment horizontal="center" vertical="center"/>
    </xf>
    <xf numFmtId="181" fontId="77" fillId="0" borderId="8" xfId="0" applyNumberFormat="1" applyFont="1" applyFill="1" applyBorder="1" applyAlignment="1">
      <alignment horizontal="right" vertical="center" wrapText="1"/>
    </xf>
    <xf numFmtId="0" fontId="28" fillId="0" borderId="4" xfId="0" applyNumberFormat="1" applyFont="1" applyFill="1" applyBorder="1" applyAlignment="1" applyProtection="1">
      <alignment horizontal="right" vertical="center"/>
    </xf>
    <xf numFmtId="0" fontId="28" fillId="0" borderId="4" xfId="0" applyFont="1" applyFill="1" applyBorder="1" applyAlignment="1" applyProtection="1">
      <alignment horizontal="right" vertical="center"/>
    </xf>
    <xf numFmtId="0" fontId="28" fillId="0" borderId="4" xfId="0" applyNumberFormat="1" applyFont="1" applyFill="1" applyBorder="1" applyAlignment="1" applyProtection="1">
      <alignment horizontal="center" vertical="center"/>
    </xf>
    <xf numFmtId="181" fontId="77" fillId="0" borderId="6" xfId="0" applyNumberFormat="1" applyFont="1" applyFill="1" applyBorder="1" applyAlignment="1">
      <alignment horizontal="right" vertical="center" wrapText="1"/>
    </xf>
    <xf numFmtId="181" fontId="77" fillId="0" borderId="8" xfId="0" applyNumberFormat="1" applyFont="1" applyFill="1" applyBorder="1" applyAlignment="1">
      <alignment horizontal="right"/>
    </xf>
    <xf numFmtId="181" fontId="77" fillId="0" borderId="6" xfId="0" applyNumberFormat="1" applyFont="1" applyFill="1" applyBorder="1" applyAlignment="1">
      <alignment horizontal="right" vertical="center"/>
    </xf>
    <xf numFmtId="181" fontId="77" fillId="0" borderId="7" xfId="0" applyNumberFormat="1" applyFont="1" applyFill="1" applyBorder="1" applyAlignment="1">
      <alignment horizontal="right"/>
    </xf>
    <xf numFmtId="181" fontId="77" fillId="0" borderId="6" xfId="0" applyNumberFormat="1" applyFont="1" applyFill="1" applyBorder="1" applyAlignment="1">
      <alignment horizontal="right"/>
    </xf>
    <xf numFmtId="0" fontId="28" fillId="0" borderId="5" xfId="0" applyNumberFormat="1" applyFont="1" applyFill="1" applyBorder="1" applyAlignment="1" applyProtection="1">
      <alignment horizontal="right" vertical="center"/>
    </xf>
    <xf numFmtId="0" fontId="28" fillId="0" borderId="5" xfId="0" applyNumberFormat="1" applyFont="1" applyFill="1" applyBorder="1" applyAlignment="1" applyProtection="1">
      <alignment horizontal="center" vertical="center"/>
    </xf>
    <xf numFmtId="0" fontId="28" fillId="0" borderId="3" xfId="0" applyFont="1" applyFill="1" applyBorder="1" applyAlignment="1" applyProtection="1">
      <alignment horizontal="right" vertical="center"/>
    </xf>
    <xf numFmtId="181" fontId="28" fillId="0" borderId="47" xfId="0" applyNumberFormat="1" applyFont="1" applyFill="1" applyBorder="1" applyAlignment="1" applyProtection="1">
      <alignment horizontal="right" vertical="center"/>
    </xf>
    <xf numFmtId="181" fontId="28" fillId="0" borderId="7" xfId="0" applyNumberFormat="1" applyFont="1" applyFill="1" applyBorder="1" applyAlignment="1" applyProtection="1">
      <alignment horizontal="right" vertical="center"/>
    </xf>
    <xf numFmtId="0" fontId="28" fillId="0" borderId="5" xfId="0" applyFont="1" applyFill="1" applyBorder="1" applyAlignment="1" applyProtection="1">
      <alignment horizontal="right" vertical="center"/>
    </xf>
    <xf numFmtId="181" fontId="28" fillId="0" borderId="8" xfId="0" applyNumberFormat="1" applyFont="1" applyFill="1" applyBorder="1" applyAlignment="1" applyProtection="1">
      <alignment horizontal="right" vertical="center"/>
    </xf>
    <xf numFmtId="0" fontId="34" fillId="3" borderId="27" xfId="5" applyFont="1" applyFill="1" applyBorder="1" applyAlignment="1">
      <alignment horizontal="center" vertical="center" wrapText="1"/>
    </xf>
    <xf numFmtId="181" fontId="28" fillId="0" borderId="6" xfId="0" applyNumberFormat="1" applyFont="1" applyFill="1" applyBorder="1" applyAlignment="1" applyProtection="1">
      <alignment horizontal="right" vertical="center"/>
    </xf>
    <xf numFmtId="0" fontId="7" fillId="0" borderId="35" xfId="0" applyFont="1" applyFill="1" applyBorder="1"/>
    <xf numFmtId="0" fontId="28" fillId="0" borderId="2" xfId="0" applyNumberFormat="1" applyFont="1" applyFill="1" applyBorder="1" applyAlignment="1" applyProtection="1">
      <alignment horizontal="right" vertical="center"/>
    </xf>
    <xf numFmtId="0" fontId="28" fillId="0" borderId="2" xfId="0" applyFont="1" applyFill="1" applyBorder="1" applyAlignment="1" applyProtection="1">
      <alignment horizontal="right" vertical="center"/>
    </xf>
    <xf numFmtId="0" fontId="28" fillId="0" borderId="2" xfId="0" applyNumberFormat="1" applyFont="1" applyFill="1" applyBorder="1" applyAlignment="1" applyProtection="1">
      <alignment horizontal="center" vertical="center"/>
    </xf>
    <xf numFmtId="181" fontId="28" fillId="0" borderId="11" xfId="0" applyNumberFormat="1" applyFont="1" applyFill="1" applyBorder="1" applyAlignment="1" applyProtection="1">
      <alignment horizontal="right" vertical="center"/>
    </xf>
    <xf numFmtId="0" fontId="7" fillId="0" borderId="70" xfId="0" applyFont="1" applyFill="1" applyBorder="1"/>
    <xf numFmtId="4" fontId="7" fillId="0" borderId="0" xfId="0" applyNumberFormat="1" applyFont="1" applyFill="1" applyAlignment="1">
      <alignment horizontal="right"/>
    </xf>
    <xf numFmtId="0" fontId="73" fillId="0" borderId="61" xfId="1" applyFont="1" applyFill="1" applyBorder="1" applyAlignment="1" applyProtection="1">
      <alignment horizontal="right"/>
    </xf>
    <xf numFmtId="0" fontId="34" fillId="0" borderId="61" xfId="0" applyFont="1" applyFill="1" applyBorder="1" applyAlignment="1">
      <alignment horizontal="right"/>
    </xf>
    <xf numFmtId="0" fontId="73" fillId="0" borderId="36" xfId="1" applyFont="1" applyFill="1" applyBorder="1" applyAlignment="1" applyProtection="1">
      <alignment horizontal="right"/>
    </xf>
    <xf numFmtId="4" fontId="9" fillId="0" borderId="43" xfId="0" applyNumberFormat="1" applyFont="1" applyBorder="1" applyAlignment="1">
      <alignment horizontal="right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70" xfId="0" applyFont="1" applyBorder="1" applyAlignment="1">
      <alignment horizontal="center" vertical="center" wrapText="1"/>
    </xf>
    <xf numFmtId="4" fontId="10" fillId="0" borderId="50" xfId="0" applyNumberFormat="1" applyFont="1" applyBorder="1" applyAlignment="1">
      <alignment horizontal="right" vertical="center"/>
    </xf>
    <xf numFmtId="184" fontId="0" fillId="0" borderId="40" xfId="0" applyNumberFormat="1" applyBorder="1"/>
    <xf numFmtId="184" fontId="0" fillId="0" borderId="6" xfId="0" applyNumberFormat="1" applyBorder="1"/>
    <xf numFmtId="184" fontId="10" fillId="0" borderId="40" xfId="0" applyNumberFormat="1" applyFont="1" applyBorder="1" applyAlignment="1">
      <alignment horizontal="right" vertical="center"/>
    </xf>
    <xf numFmtId="184" fontId="10" fillId="0" borderId="6" xfId="0" applyNumberFormat="1" applyFont="1" applyBorder="1" applyAlignment="1">
      <alignment horizontal="right" vertical="center"/>
    </xf>
    <xf numFmtId="184" fontId="0" fillId="0" borderId="41" xfId="0" applyNumberFormat="1" applyBorder="1"/>
    <xf numFmtId="184" fontId="0" fillId="0" borderId="7" xfId="0" applyNumberFormat="1" applyBorder="1"/>
    <xf numFmtId="184" fontId="10" fillId="0" borderId="41" xfId="0" applyNumberFormat="1" applyFont="1" applyBorder="1" applyAlignment="1">
      <alignment horizontal="right" vertical="center"/>
    </xf>
    <xf numFmtId="184" fontId="10" fillId="0" borderId="7" xfId="0" applyNumberFormat="1" applyFont="1" applyBorder="1" applyAlignment="1">
      <alignment horizontal="right" vertical="center"/>
    </xf>
    <xf numFmtId="4" fontId="10" fillId="0" borderId="43" xfId="0" applyNumberFormat="1" applyFont="1" applyBorder="1" applyAlignment="1">
      <alignment horizontal="right" vertical="center"/>
    </xf>
    <xf numFmtId="4" fontId="10" fillId="0" borderId="78" xfId="0" applyNumberFormat="1" applyFont="1" applyBorder="1" applyAlignment="1">
      <alignment horizontal="right" vertical="center"/>
    </xf>
    <xf numFmtId="4" fontId="10" fillId="0" borderId="19" xfId="0" applyNumberFormat="1" applyFont="1" applyBorder="1" applyAlignment="1">
      <alignment horizontal="right" vertical="center"/>
    </xf>
    <xf numFmtId="184" fontId="0" fillId="0" borderId="42" xfId="0" applyNumberFormat="1" applyBorder="1"/>
    <xf numFmtId="184" fontId="0" fillId="0" borderId="8" xfId="0" applyNumberFormat="1" applyBorder="1"/>
    <xf numFmtId="184" fontId="10" fillId="0" borderId="42" xfId="0" applyNumberFormat="1" applyFont="1" applyBorder="1" applyAlignment="1">
      <alignment horizontal="right" vertical="center"/>
    </xf>
    <xf numFmtId="184" fontId="10" fillId="0" borderId="8" xfId="0" applyNumberFormat="1" applyFont="1" applyBorder="1" applyAlignment="1">
      <alignment horizontal="right" vertical="center"/>
    </xf>
    <xf numFmtId="181" fontId="34" fillId="2" borderId="34" xfId="5" applyNumberFormat="1" applyFont="1" applyFill="1" applyBorder="1" applyAlignment="1">
      <alignment horizontal="center" vertical="center" wrapText="1"/>
    </xf>
    <xf numFmtId="0" fontId="28" fillId="0" borderId="4" xfId="5" applyNumberFormat="1" applyFont="1" applyFill="1" applyBorder="1" applyAlignment="1">
      <alignment horizontal="right" vertical="center"/>
    </xf>
    <xf numFmtId="186" fontId="28" fillId="0" borderId="6" xfId="5" applyNumberFormat="1" applyFont="1" applyFill="1" applyBorder="1" applyAlignment="1">
      <alignment horizontal="right" vertical="center"/>
    </xf>
    <xf numFmtId="0" fontId="28" fillId="0" borderId="1" xfId="5" applyNumberFormat="1" applyFont="1" applyFill="1" applyBorder="1" applyAlignment="1">
      <alignment horizontal="right" vertical="center"/>
    </xf>
    <xf numFmtId="186" fontId="28" fillId="0" borderId="7" xfId="5" applyNumberFormat="1" applyFont="1" applyFill="1" applyBorder="1" applyAlignment="1">
      <alignment horizontal="right" vertical="center"/>
    </xf>
    <xf numFmtId="0" fontId="28" fillId="0" borderId="5" xfId="5" applyNumberFormat="1" applyFont="1" applyFill="1" applyBorder="1" applyAlignment="1">
      <alignment horizontal="right" vertical="center"/>
    </xf>
    <xf numFmtId="186" fontId="28" fillId="0" borderId="8" xfId="5" applyNumberFormat="1" applyFont="1" applyFill="1" applyBorder="1" applyAlignment="1">
      <alignment horizontal="right" vertical="center"/>
    </xf>
    <xf numFmtId="0" fontId="34" fillId="0" borderId="76" xfId="0" applyFont="1" applyFill="1" applyBorder="1" applyAlignment="1">
      <alignment horizontal="center" vertical="center"/>
    </xf>
    <xf numFmtId="3" fontId="7" fillId="0" borderId="3" xfId="5" applyNumberFormat="1" applyFont="1" applyFill="1" applyBorder="1" applyAlignment="1">
      <alignment horizontal="right"/>
    </xf>
    <xf numFmtId="0" fontId="28" fillId="0" borderId="3" xfId="5" applyNumberFormat="1" applyFont="1" applyFill="1" applyBorder="1" applyAlignment="1">
      <alignment horizontal="right" vertical="center"/>
    </xf>
    <xf numFmtId="186" fontId="28" fillId="0" borderId="47" xfId="5" applyNumberFormat="1" applyFont="1" applyFill="1" applyBorder="1" applyAlignment="1">
      <alignment horizontal="right" vertical="center"/>
    </xf>
    <xf numFmtId="0" fontId="27" fillId="0" borderId="76" xfId="0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left" vertical="center"/>
    </xf>
    <xf numFmtId="3" fontId="7" fillId="0" borderId="0" xfId="5" applyNumberFormat="1" applyFont="1" applyFill="1" applyBorder="1" applyAlignment="1">
      <alignment horizontal="right"/>
    </xf>
    <xf numFmtId="0" fontId="28" fillId="0" borderId="0" xfId="5" applyNumberFormat="1" applyFont="1" applyFill="1" applyBorder="1" applyAlignment="1">
      <alignment horizontal="right" vertical="center"/>
    </xf>
    <xf numFmtId="181" fontId="28" fillId="0" borderId="0" xfId="5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186" fontId="28" fillId="0" borderId="9" xfId="5" applyNumberFormat="1" applyFont="1" applyFill="1" applyBorder="1" applyAlignment="1">
      <alignment horizontal="right" vertical="center"/>
    </xf>
    <xf numFmtId="186" fontId="28" fillId="0" borderId="12" xfId="5" applyNumberFormat="1" applyFont="1" applyFill="1" applyBorder="1" applyAlignment="1">
      <alignment horizontal="right" vertical="center"/>
    </xf>
    <xf numFmtId="0" fontId="7" fillId="0" borderId="42" xfId="0" applyFont="1" applyBorder="1" applyAlignment="1">
      <alignment horizontal="left" vertical="center"/>
    </xf>
    <xf numFmtId="186" fontId="28" fillId="0" borderId="13" xfId="5" applyNumberFormat="1" applyFont="1" applyFill="1" applyBorder="1" applyAlignment="1">
      <alignment horizontal="right" vertical="center"/>
    </xf>
    <xf numFmtId="181" fontId="7" fillId="0" borderId="0" xfId="0" applyNumberFormat="1" applyFont="1"/>
    <xf numFmtId="0" fontId="7" fillId="0" borderId="67" xfId="5" applyFont="1" applyFill="1" applyBorder="1" applyAlignment="1">
      <alignment horizontal="left" vertical="center" wrapText="1"/>
    </xf>
    <xf numFmtId="49" fontId="68" fillId="0" borderId="2" xfId="5" applyNumberFormat="1" applyFont="1" applyFill="1" applyBorder="1" applyAlignment="1">
      <alignment horizontal="right" vertical="center"/>
    </xf>
    <xf numFmtId="181" fontId="28" fillId="0" borderId="10" xfId="5" applyNumberFormat="1" applyFont="1" applyFill="1" applyBorder="1" applyAlignment="1">
      <alignment horizontal="right" vertical="center"/>
    </xf>
    <xf numFmtId="0" fontId="7" fillId="0" borderId="40" xfId="0" applyFont="1" applyBorder="1" applyAlignment="1">
      <alignment horizontal="left" vertical="center"/>
    </xf>
    <xf numFmtId="0" fontId="7" fillId="0" borderId="4" xfId="0" applyFont="1" applyBorder="1" applyAlignment="1">
      <alignment horizontal="right" vertical="center"/>
    </xf>
    <xf numFmtId="49" fontId="68" fillId="0" borderId="4" xfId="5" applyNumberFormat="1" applyFont="1" applyFill="1" applyBorder="1" applyAlignment="1">
      <alignment horizontal="right" vertical="center"/>
    </xf>
    <xf numFmtId="186" fontId="7" fillId="0" borderId="6" xfId="0" applyNumberFormat="1" applyFont="1" applyBorder="1" applyAlignment="1">
      <alignment horizontal="right" vertical="center"/>
    </xf>
    <xf numFmtId="181" fontId="0" fillId="0" borderId="0" xfId="0" applyNumberFormat="1"/>
    <xf numFmtId="0" fontId="7" fillId="0" borderId="4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49" fontId="68" fillId="0" borderId="1" xfId="5" applyNumberFormat="1" applyFont="1" applyFill="1" applyBorder="1" applyAlignment="1">
      <alignment horizontal="right" vertical="center"/>
    </xf>
    <xf numFmtId="186" fontId="7" fillId="0" borderId="7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49" fontId="68" fillId="0" borderId="5" xfId="5" applyNumberFormat="1" applyFont="1" applyFill="1" applyBorder="1" applyAlignment="1">
      <alignment horizontal="right" vertical="center"/>
    </xf>
    <xf numFmtId="186" fontId="7" fillId="0" borderId="8" xfId="0" applyNumberFormat="1" applyFont="1" applyBorder="1" applyAlignment="1">
      <alignment horizontal="right" vertical="center"/>
    </xf>
    <xf numFmtId="0" fontId="71" fillId="0" borderId="34" xfId="0" applyFont="1" applyBorder="1" applyAlignment="1">
      <alignment horizontal="center" vertical="center" wrapText="1"/>
    </xf>
    <xf numFmtId="0" fontId="0" fillId="0" borderId="40" xfId="0" applyBorder="1"/>
    <xf numFmtId="0" fontId="0" fillId="0" borderId="65" xfId="0" applyBorder="1"/>
    <xf numFmtId="186" fontId="0" fillId="0" borderId="6" xfId="0" applyNumberFormat="1" applyBorder="1"/>
    <xf numFmtId="0" fontId="0" fillId="0" borderId="41" xfId="0" applyBorder="1"/>
    <xf numFmtId="0" fontId="0" fillId="0" borderId="77" xfId="0" applyBorder="1"/>
    <xf numFmtId="186" fontId="0" fillId="0" borderId="7" xfId="0" applyNumberFormat="1" applyBorder="1"/>
    <xf numFmtId="0" fontId="0" fillId="0" borderId="42" xfId="0" applyBorder="1"/>
    <xf numFmtId="0" fontId="0" fillId="0" borderId="64" xfId="0" applyBorder="1"/>
    <xf numFmtId="186" fontId="0" fillId="0" borderId="8" xfId="0" applyNumberFormat="1" applyBorder="1"/>
    <xf numFmtId="2" fontId="7" fillId="0" borderId="0" xfId="0" applyNumberFormat="1" applyFont="1"/>
    <xf numFmtId="0" fontId="34" fillId="2" borderId="6" xfId="5" applyFont="1" applyFill="1" applyBorder="1" applyAlignment="1">
      <alignment horizontal="center" vertical="center" wrapText="1"/>
    </xf>
    <xf numFmtId="181" fontId="7" fillId="0" borderId="7" xfId="4" applyNumberFormat="1" applyFont="1" applyBorder="1" applyAlignment="1">
      <alignment horizontal="right" vertical="center"/>
    </xf>
    <xf numFmtId="181" fontId="7" fillId="0" borderId="8" xfId="4" applyNumberFormat="1" applyFont="1" applyBorder="1" applyAlignment="1">
      <alignment horizontal="right" vertical="center"/>
    </xf>
    <xf numFmtId="0" fontId="7" fillId="0" borderId="0" xfId="4" applyFont="1" applyBorder="1"/>
    <xf numFmtId="181" fontId="7" fillId="0" borderId="0" xfId="4" applyNumberFormat="1" applyFont="1" applyBorder="1" applyAlignment="1">
      <alignment horizontal="right" vertical="center"/>
    </xf>
    <xf numFmtId="2" fontId="7" fillId="0" borderId="0" xfId="0" applyNumberFormat="1" applyFont="1" applyAlignment="1">
      <alignment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1" fontId="5" fillId="0" borderId="15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48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1" fontId="5" fillId="0" borderId="79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/>
    </xf>
    <xf numFmtId="176" fontId="5" fillId="0" borderId="2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1" fontId="5" fillId="0" borderId="7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 wrapText="1"/>
    </xf>
    <xf numFmtId="176" fontId="5" fillId="0" borderId="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" fontId="5" fillId="0" borderId="13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5" fillId="0" borderId="48" xfId="0" applyNumberFormat="1" applyFont="1" applyFill="1" applyBorder="1" applyAlignment="1">
      <alignment horizontal="center" vertical="center" wrapText="1"/>
    </xf>
    <xf numFmtId="1" fontId="5" fillId="0" borderId="1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" fontId="5" fillId="0" borderId="10" xfId="0" applyNumberFormat="1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176" fontId="5" fillId="0" borderId="5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58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2" fillId="0" borderId="0" xfId="0" applyFont="1" applyFill="1" applyAlignment="1"/>
    <xf numFmtId="0" fontId="2" fillId="0" borderId="1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indent="2"/>
    </xf>
    <xf numFmtId="0" fontId="4" fillId="0" borderId="1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vertical="center"/>
    </xf>
    <xf numFmtId="1" fontId="5" fillId="0" borderId="5" xfId="0" applyNumberFormat="1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vertical="center"/>
    </xf>
    <xf numFmtId="0" fontId="14" fillId="0" borderId="8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 vertical="center" indent="2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left" vertical="center" indent="2"/>
    </xf>
    <xf numFmtId="0" fontId="1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79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/>
    </xf>
    <xf numFmtId="0" fontId="61" fillId="0" borderId="0" xfId="0" applyNumberFormat="1" applyFont="1" applyFill="1" applyBorder="1" applyAlignment="1" applyProtection="1">
      <alignment vertical="top"/>
    </xf>
    <xf numFmtId="0" fontId="22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0" fillId="0" borderId="0" xfId="0" applyFill="1"/>
    <xf numFmtId="0" fontId="4" fillId="0" borderId="0" xfId="0" applyFont="1" applyFill="1" applyBorder="1" applyAlignment="1">
      <alignment horizontal="center" vertical="center"/>
    </xf>
    <xf numFmtId="0" fontId="4" fillId="0" borderId="60" xfId="0" applyFont="1" applyFill="1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5" fillId="0" borderId="6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top" wrapText="1"/>
    </xf>
    <xf numFmtId="49" fontId="5" fillId="0" borderId="2" xfId="0" applyNumberFormat="1" applyFont="1" applyFill="1" applyBorder="1" applyAlignment="1">
      <alignment horizont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49" fontId="5" fillId="0" borderId="17" xfId="0" applyNumberFormat="1" applyFont="1" applyFill="1" applyBorder="1" applyAlignment="1">
      <alignment horizontal="center" vertical="top" wrapText="1"/>
    </xf>
    <xf numFmtId="49" fontId="5" fillId="0" borderId="17" xfId="0" applyNumberFormat="1" applyFont="1" applyFill="1" applyBorder="1" applyAlignment="1">
      <alignment horizontal="center" wrapText="1"/>
    </xf>
    <xf numFmtId="49" fontId="5" fillId="0" borderId="19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49" fontId="5" fillId="0" borderId="20" xfId="0" applyNumberFormat="1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vertical="center" wrapText="1"/>
    </xf>
    <xf numFmtId="49" fontId="5" fillId="0" borderId="2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49" fontId="5" fillId="0" borderId="53" xfId="0" applyNumberFormat="1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vertical="center" wrapText="1"/>
    </xf>
    <xf numFmtId="49" fontId="5" fillId="0" borderId="81" xfId="0" applyNumberFormat="1" applyFont="1" applyFill="1" applyBorder="1" applyAlignment="1">
      <alignment horizontal="center" vertical="center"/>
    </xf>
    <xf numFmtId="49" fontId="5" fillId="0" borderId="82" xfId="0" applyNumberFormat="1" applyFont="1" applyFill="1" applyBorder="1" applyAlignment="1">
      <alignment horizontal="center" wrapText="1"/>
    </xf>
    <xf numFmtId="0" fontId="5" fillId="0" borderId="82" xfId="0" applyFont="1" applyFill="1" applyBorder="1" applyAlignment="1">
      <alignment horizontal="center" wrapText="1"/>
    </xf>
    <xf numFmtId="0" fontId="5" fillId="0" borderId="83" xfId="0" applyFont="1" applyFill="1" applyBorder="1" applyAlignment="1">
      <alignment horizontal="center" wrapText="1"/>
    </xf>
    <xf numFmtId="49" fontId="5" fillId="0" borderId="33" xfId="0" applyNumberFormat="1" applyFont="1" applyFill="1" applyBorder="1" applyAlignment="1">
      <alignment horizontal="center" vertical="center"/>
    </xf>
    <xf numFmtId="49" fontId="5" fillId="0" borderId="16" xfId="0" applyNumberFormat="1" applyFont="1" applyFill="1" applyBorder="1" applyAlignment="1">
      <alignment horizontal="center" wrapText="1"/>
    </xf>
    <xf numFmtId="0" fontId="5" fillId="0" borderId="16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vertical="center" wrapText="1"/>
    </xf>
    <xf numFmtId="49" fontId="5" fillId="0" borderId="50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49" fontId="5" fillId="0" borderId="79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49" fontId="5" fillId="0" borderId="20" xfId="0" applyNumberFormat="1" applyFont="1" applyFill="1" applyBorder="1" applyAlignment="1">
      <alignment horizontal="center" vertical="top" wrapText="1"/>
    </xf>
    <xf numFmtId="176" fontId="23" fillId="0" borderId="3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49" fontId="25" fillId="0" borderId="20" xfId="0" applyNumberFormat="1" applyFont="1" applyFill="1" applyBorder="1" applyAlignment="1">
      <alignment horizontal="center" vertical="center"/>
    </xf>
    <xf numFmtId="49" fontId="5" fillId="0" borderId="50" xfId="0" applyNumberFormat="1" applyFont="1" applyFill="1" applyBorder="1" applyAlignment="1">
      <alignment horizontal="center" vertical="top" wrapText="1"/>
    </xf>
    <xf numFmtId="0" fontId="5" fillId="0" borderId="47" xfId="0" applyFont="1" applyFill="1" applyBorder="1" applyAlignment="1">
      <alignment horizontal="center" wrapText="1"/>
    </xf>
    <xf numFmtId="0" fontId="1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4" fillId="0" borderId="60" xfId="0" applyFont="1" applyFill="1" applyBorder="1" applyAlignment="1">
      <alignment vertical="center"/>
    </xf>
    <xf numFmtId="0" fontId="3" fillId="0" borderId="79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wrapText="1"/>
    </xf>
    <xf numFmtId="0" fontId="5" fillId="0" borderId="5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/>
    </xf>
    <xf numFmtId="0" fontId="5" fillId="0" borderId="21" xfId="0" applyFont="1" applyFill="1" applyBorder="1" applyAlignment="1">
      <alignment horizont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0" fillId="0" borderId="6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9" fillId="0" borderId="6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5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0" xfId="0" applyFont="1" applyFill="1" applyBorder="1"/>
    <xf numFmtId="0" fontId="6" fillId="0" borderId="5" xfId="0" applyFont="1" applyFill="1" applyBorder="1" applyAlignment="1">
      <alignment horizontal="center" vertical="center" wrapText="1"/>
    </xf>
    <xf numFmtId="176" fontId="5" fillId="0" borderId="15" xfId="0" applyNumberFormat="1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vertical="center"/>
    </xf>
    <xf numFmtId="0" fontId="5" fillId="0" borderId="51" xfId="0" applyFont="1" applyFill="1" applyBorder="1" applyAlignment="1">
      <alignment vertical="center"/>
    </xf>
    <xf numFmtId="0" fontId="5" fillId="0" borderId="12" xfId="0" applyFont="1" applyFill="1" applyBorder="1" applyAlignment="1">
      <alignment vertical="center"/>
    </xf>
    <xf numFmtId="0" fontId="5" fillId="0" borderId="46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5" fillId="0" borderId="57" xfId="0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5" fillId="0" borderId="52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5" fillId="0" borderId="45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176" fontId="16" fillId="0" borderId="4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76" fontId="16" fillId="0" borderId="3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76" fontId="16" fillId="0" borderId="2" xfId="0" applyNumberFormat="1" applyFont="1" applyFill="1" applyBorder="1" applyAlignment="1">
      <alignment horizontal="center" vertical="center" wrapText="1"/>
    </xf>
    <xf numFmtId="0" fontId="5" fillId="0" borderId="56" xfId="0" applyFont="1" applyFill="1" applyBorder="1" applyAlignment="1">
      <alignment vertical="center"/>
    </xf>
    <xf numFmtId="0" fontId="0" fillId="0" borderId="0" xfId="0" applyFill="1" applyAlignment="1">
      <alignment vertical="top"/>
    </xf>
    <xf numFmtId="0" fontId="2" fillId="0" borderId="0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left" vertical="center" wrapText="1" indent="1"/>
    </xf>
    <xf numFmtId="176" fontId="5" fillId="0" borderId="4" xfId="0" applyNumberFormat="1" applyFont="1" applyFill="1" applyBorder="1" applyAlignment="1">
      <alignment horizontal="center" vertical="center"/>
    </xf>
    <xf numFmtId="0" fontId="1" fillId="0" borderId="0" xfId="0" applyFont="1" applyFill="1"/>
    <xf numFmtId="0" fontId="12" fillId="0" borderId="42" xfId="0" applyFont="1" applyFill="1" applyBorder="1" applyAlignment="1">
      <alignment horizontal="left" vertical="center" wrapText="1" indent="1"/>
    </xf>
    <xf numFmtId="0" fontId="18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 wrapText="1"/>
    </xf>
    <xf numFmtId="0" fontId="3" fillId="0" borderId="6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1" xfId="0" applyBorder="1"/>
    <xf numFmtId="0" fontId="12" fillId="0" borderId="4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70" fillId="0" borderId="0" xfId="0" applyNumberFormat="1" applyFont="1" applyFill="1" applyBorder="1" applyAlignment="1" applyProtection="1">
      <alignment horizontal="center" vertical="top" wrapText="1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76" xfId="0" applyFont="1" applyFill="1" applyBorder="1" applyAlignment="1">
      <alignment horizontal="center" vertical="center" wrapText="1"/>
    </xf>
    <xf numFmtId="0" fontId="12" fillId="0" borderId="6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2" fillId="0" borderId="72" xfId="0" applyFont="1" applyFill="1" applyBorder="1" applyAlignment="1">
      <alignment horizontal="center" vertical="center" wrapText="1"/>
    </xf>
    <xf numFmtId="0" fontId="12" fillId="0" borderId="71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79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2" fillId="0" borderId="67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 wrapText="1"/>
    </xf>
    <xf numFmtId="0" fontId="0" fillId="0" borderId="15" xfId="0" applyFill="1" applyBorder="1"/>
    <xf numFmtId="0" fontId="0" fillId="0" borderId="3" xfId="0" applyFill="1" applyBorder="1"/>
    <xf numFmtId="0" fontId="3" fillId="0" borderId="2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65" xfId="0" applyNumberFormat="1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" fontId="6" fillId="0" borderId="14" xfId="0" applyNumberFormat="1" applyFont="1" applyBorder="1" applyAlignment="1">
      <alignment horizontal="center" vertical="center" wrapText="1"/>
    </xf>
    <xf numFmtId="1" fontId="6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2" fillId="0" borderId="58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5" fillId="0" borderId="56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2" fillId="0" borderId="71" xfId="0" applyFont="1" applyFill="1" applyBorder="1" applyAlignment="1">
      <alignment horizontal="center" vertical="center"/>
    </xf>
    <xf numFmtId="0" fontId="12" fillId="0" borderId="72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0" borderId="44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left" vertical="center" indent="1"/>
    </xf>
    <xf numFmtId="0" fontId="12" fillId="0" borderId="41" xfId="0" applyFont="1" applyFill="1" applyBorder="1" applyAlignment="1">
      <alignment horizontal="left" vertical="center" indent="1"/>
    </xf>
    <xf numFmtId="0" fontId="8" fillId="0" borderId="0" xfId="0" applyFont="1" applyFill="1" applyBorder="1" applyAlignment="1">
      <alignment horizontal="left" vertical="center"/>
    </xf>
    <xf numFmtId="0" fontId="12" fillId="0" borderId="41" xfId="0" applyFont="1" applyFill="1" applyBorder="1" applyAlignment="1">
      <alignment horizontal="left" vertical="center" wrapText="1" inden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5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1" fontId="0" fillId="0" borderId="16" xfId="0" applyNumberForma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 wrapText="1"/>
    </xf>
    <xf numFmtId="0" fontId="17" fillId="0" borderId="58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67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70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76" fontId="5" fillId="0" borderId="5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37" fillId="0" borderId="49" xfId="0" applyFont="1" applyBorder="1" applyAlignment="1">
      <alignment horizontal="center" vertical="center" wrapText="1"/>
    </xf>
    <xf numFmtId="0" fontId="37" fillId="0" borderId="4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 wrapText="1"/>
    </xf>
    <xf numFmtId="0" fontId="4" fillId="0" borderId="67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" fillId="0" borderId="26" xfId="0" applyFont="1" applyFill="1" applyBorder="1" applyAlignment="1">
      <alignment horizontal="center" vertical="center" wrapText="1"/>
    </xf>
    <xf numFmtId="0" fontId="4" fillId="0" borderId="58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9" fillId="0" borderId="62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176" fontId="5" fillId="0" borderId="13" xfId="0" applyNumberFormat="1" applyFont="1" applyFill="1" applyBorder="1" applyAlignment="1">
      <alignment horizontal="center" vertical="center" wrapText="1"/>
    </xf>
    <xf numFmtId="176" fontId="5" fillId="0" borderId="2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/>
    </xf>
    <xf numFmtId="0" fontId="3" fillId="0" borderId="6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4" fillId="0" borderId="80" xfId="0" applyFont="1" applyFill="1" applyBorder="1" applyAlignment="1">
      <alignment horizontal="center" vertical="center" wrapText="1"/>
    </xf>
    <xf numFmtId="0" fontId="4" fillId="0" borderId="78" xfId="0" applyFont="1" applyFill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49" fontId="25" fillId="0" borderId="12" xfId="0" applyNumberFormat="1" applyFont="1" applyFill="1" applyBorder="1" applyAlignment="1">
      <alignment horizontal="center" vertical="center"/>
    </xf>
    <xf numFmtId="49" fontId="25" fillId="0" borderId="20" xfId="0" applyNumberFormat="1" applyFont="1" applyFill="1" applyBorder="1" applyAlignment="1">
      <alignment horizontal="center" vertical="center"/>
    </xf>
    <xf numFmtId="0" fontId="4" fillId="0" borderId="6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" fillId="0" borderId="6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/>
    </xf>
    <xf numFmtId="0" fontId="5" fillId="0" borderId="76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 wrapText="1"/>
    </xf>
    <xf numFmtId="0" fontId="5" fillId="0" borderId="73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64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45" xfId="0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/>
    </xf>
    <xf numFmtId="0" fontId="3" fillId="0" borderId="79" xfId="0" applyFont="1" applyFill="1" applyBorder="1" applyAlignment="1">
      <alignment horizontal="center" vertical="center"/>
    </xf>
    <xf numFmtId="0" fontId="3" fillId="0" borderId="63" xfId="0" applyFont="1" applyFill="1" applyBorder="1" applyAlignment="1">
      <alignment horizontal="center" vertical="center" wrapText="1"/>
    </xf>
    <xf numFmtId="0" fontId="5" fillId="0" borderId="6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center" vertical="center" wrapText="1"/>
    </xf>
    <xf numFmtId="0" fontId="12" fillId="0" borderId="78" xfId="0" applyFont="1" applyFill="1" applyBorder="1" applyAlignment="1">
      <alignment horizontal="center" vertical="center" wrapText="1"/>
    </xf>
    <xf numFmtId="0" fontId="12" fillId="0" borderId="43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vertical="center"/>
    </xf>
    <xf numFmtId="0" fontId="3" fillId="0" borderId="80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76" fontId="5" fillId="0" borderId="2" xfId="0" applyNumberFormat="1" applyFont="1" applyBorder="1" applyAlignment="1">
      <alignment horizontal="center" vertical="center" wrapText="1"/>
    </xf>
    <xf numFmtId="176" fontId="5" fillId="0" borderId="15" xfId="0" applyNumberFormat="1" applyFont="1" applyBorder="1" applyAlignment="1">
      <alignment horizontal="center" vertical="center" wrapText="1"/>
    </xf>
    <xf numFmtId="176" fontId="5" fillId="0" borderId="3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6" fontId="5" fillId="0" borderId="16" xfId="0" applyNumberFormat="1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left" vertical="top" wrapText="1"/>
    </xf>
    <xf numFmtId="0" fontId="4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176" fontId="5" fillId="0" borderId="14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67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40" fillId="0" borderId="44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76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80" xfId="0" applyFont="1" applyBorder="1" applyAlignment="1">
      <alignment horizontal="center" vertical="center" wrapText="1"/>
    </xf>
    <xf numFmtId="0" fontId="3" fillId="0" borderId="78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2" fillId="0" borderId="44" xfId="0" applyFont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62" xfId="0" applyFont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0" fontId="29" fillId="0" borderId="41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6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5" fillId="0" borderId="14" xfId="0" applyNumberFormat="1" applyFont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41" fillId="0" borderId="61" xfId="0" applyFont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9" fillId="0" borderId="58" xfId="0" applyFont="1" applyBorder="1" applyAlignment="1">
      <alignment horizontal="center" vertical="center" wrapText="1"/>
    </xf>
    <xf numFmtId="49" fontId="5" fillId="0" borderId="48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0" borderId="37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0" fontId="61" fillId="0" borderId="22" xfId="0" applyFont="1" applyBorder="1" applyAlignment="1">
      <alignment horizontal="left" vertical="center"/>
    </xf>
    <xf numFmtId="0" fontId="61" fillId="0" borderId="20" xfId="0" applyFont="1" applyBorder="1" applyAlignment="1">
      <alignment horizontal="left" vertical="center"/>
    </xf>
    <xf numFmtId="0" fontId="61" fillId="0" borderId="41" xfId="0" applyFont="1" applyBorder="1" applyAlignment="1">
      <alignment horizontal="left" vertical="center"/>
    </xf>
    <xf numFmtId="0" fontId="61" fillId="0" borderId="1" xfId="0" applyFont="1" applyBorder="1" applyAlignment="1">
      <alignment horizontal="left" vertical="center"/>
    </xf>
    <xf numFmtId="0" fontId="61" fillId="0" borderId="24" xfId="0" applyFont="1" applyBorder="1" applyAlignment="1">
      <alignment horizontal="left" vertical="center"/>
    </xf>
    <xf numFmtId="0" fontId="61" fillId="0" borderId="19" xfId="0" applyFont="1" applyBorder="1" applyAlignment="1">
      <alignment horizontal="left" vertical="center"/>
    </xf>
    <xf numFmtId="0" fontId="61" fillId="0" borderId="40" xfId="0" applyFont="1" applyBorder="1" applyAlignment="1">
      <alignment horizontal="left" vertical="center"/>
    </xf>
    <xf numFmtId="0" fontId="61" fillId="0" borderId="4" xfId="0" applyFont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4" fillId="0" borderId="60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/>
    </xf>
    <xf numFmtId="0" fontId="27" fillId="0" borderId="74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" fillId="0" borderId="55" xfId="0" applyFont="1" applyBorder="1" applyAlignment="1">
      <alignment horizontal="center" wrapText="1"/>
    </xf>
    <xf numFmtId="0" fontId="3" fillId="0" borderId="74" xfId="0" applyFont="1" applyBorder="1" applyAlignment="1">
      <alignment horizontal="center" wrapText="1"/>
    </xf>
    <xf numFmtId="0" fontId="3" fillId="0" borderId="28" xfId="0" applyFont="1" applyBorder="1" applyAlignment="1">
      <alignment horizontal="center" wrapText="1"/>
    </xf>
    <xf numFmtId="0" fontId="27" fillId="0" borderId="28" xfId="0" applyFont="1" applyBorder="1" applyAlignment="1">
      <alignment horizontal="center"/>
    </xf>
    <xf numFmtId="0" fontId="34" fillId="0" borderId="27" xfId="0" applyFont="1" applyBorder="1" applyAlignment="1">
      <alignment horizontal="center" vertical="center"/>
    </xf>
    <xf numFmtId="0" fontId="27" fillId="0" borderId="0" xfId="0" applyFont="1" applyBorder="1" applyAlignment="1">
      <alignment horizontal="justify" vertical="justify"/>
    </xf>
    <xf numFmtId="0" fontId="0" fillId="0" borderId="0" xfId="0" applyBorder="1" applyAlignment="1">
      <alignment horizontal="justify" vertical="justify"/>
    </xf>
    <xf numFmtId="0" fontId="0" fillId="0" borderId="60" xfId="0" applyBorder="1" applyAlignment="1">
      <alignment horizontal="justify" vertical="justify"/>
    </xf>
    <xf numFmtId="0" fontId="24" fillId="0" borderId="0" xfId="0" applyFont="1" applyBorder="1" applyAlignment="1">
      <alignment horizontal="center" vertical="top" wrapText="1"/>
    </xf>
    <xf numFmtId="0" fontId="7" fillId="0" borderId="61" xfId="0" applyFont="1" applyBorder="1" applyAlignment="1">
      <alignment horizontal="justify" vertical="center"/>
    </xf>
    <xf numFmtId="0" fontId="7" fillId="0" borderId="0" xfId="0" applyFont="1" applyBorder="1" applyAlignment="1">
      <alignment horizontal="justify" vertical="center"/>
    </xf>
    <xf numFmtId="0" fontId="59" fillId="0" borderId="22" xfId="0" applyFont="1" applyFill="1" applyBorder="1" applyAlignment="1">
      <alignment horizontal="left" vertical="center"/>
    </xf>
    <xf numFmtId="0" fontId="59" fillId="0" borderId="46" xfId="0" applyFont="1" applyFill="1" applyBorder="1" applyAlignment="1">
      <alignment horizontal="left" vertical="center"/>
    </xf>
    <xf numFmtId="1" fontId="59" fillId="0" borderId="24" xfId="0" applyNumberFormat="1" applyFont="1" applyFill="1" applyBorder="1" applyAlignment="1">
      <alignment horizontal="center"/>
    </xf>
    <xf numFmtId="1" fontId="59" fillId="0" borderId="45" xfId="0" applyNumberFormat="1" applyFont="1" applyFill="1" applyBorder="1" applyAlignment="1">
      <alignment horizontal="center"/>
    </xf>
    <xf numFmtId="1" fontId="59" fillId="0" borderId="22" xfId="0" applyNumberFormat="1" applyFont="1" applyFill="1" applyBorder="1" applyAlignment="1">
      <alignment horizontal="center"/>
    </xf>
    <xf numFmtId="1" fontId="59" fillId="0" borderId="46" xfId="0" applyNumberFormat="1" applyFont="1" applyFill="1" applyBorder="1" applyAlignment="1">
      <alignment horizontal="center"/>
    </xf>
    <xf numFmtId="0" fontId="59" fillId="0" borderId="23" xfId="0" applyFont="1" applyFill="1" applyBorder="1" applyAlignment="1">
      <alignment horizontal="left" vertical="center"/>
    </xf>
    <xf numFmtId="0" fontId="0" fillId="0" borderId="52" xfId="0" applyBorder="1" applyAlignment="1">
      <alignment horizontal="left"/>
    </xf>
    <xf numFmtId="1" fontId="59" fillId="0" borderId="23" xfId="0" applyNumberFormat="1" applyFont="1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1" fontId="51" fillId="0" borderId="0" xfId="0" applyNumberFormat="1" applyFont="1" applyFill="1" applyBorder="1" applyAlignment="1">
      <alignment horizontal="center"/>
    </xf>
    <xf numFmtId="1" fontId="51" fillId="0" borderId="74" xfId="0" applyNumberFormat="1" applyFont="1" applyFill="1" applyBorder="1" applyAlignment="1">
      <alignment horizontal="center"/>
    </xf>
    <xf numFmtId="0" fontId="57" fillId="0" borderId="60" xfId="0" applyFont="1" applyFill="1" applyBorder="1" applyAlignment="1">
      <alignment horizontal="center" vertical="center"/>
    </xf>
    <xf numFmtId="0" fontId="12" fillId="0" borderId="60" xfId="0" applyFont="1" applyBorder="1" applyAlignment="1">
      <alignment horizontal="center" wrapText="1"/>
    </xf>
    <xf numFmtId="0" fontId="53" fillId="0" borderId="24" xfId="0" applyFont="1" applyFill="1" applyBorder="1" applyAlignment="1">
      <alignment horizontal="center" vertical="top" wrapText="1"/>
    </xf>
    <xf numFmtId="0" fontId="53" fillId="0" borderId="45" xfId="0" applyFont="1" applyFill="1" applyBorder="1" applyAlignment="1">
      <alignment horizontal="center" vertical="top" wrapText="1"/>
    </xf>
    <xf numFmtId="0" fontId="53" fillId="0" borderId="55" xfId="0" applyFont="1" applyFill="1" applyBorder="1" applyAlignment="1">
      <alignment horizontal="center" vertical="top" wrapText="1"/>
    </xf>
    <xf numFmtId="0" fontId="53" fillId="0" borderId="2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right"/>
    </xf>
    <xf numFmtId="0" fontId="9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3" fillId="0" borderId="60" xfId="0" applyFont="1" applyBorder="1" applyAlignment="1">
      <alignment horizontal="left" wrapText="1"/>
    </xf>
    <xf numFmtId="0" fontId="22" fillId="0" borderId="0" xfId="0" applyFont="1" applyBorder="1" applyAlignment="1">
      <alignment horizontal="right" vertical="center"/>
    </xf>
    <xf numFmtId="0" fontId="0" fillId="0" borderId="0" xfId="0" applyAlignment="1"/>
    <xf numFmtId="0" fontId="3" fillId="0" borderId="60" xfId="0" applyFont="1" applyBorder="1" applyAlignment="1">
      <alignment horizontal="center" wrapText="1"/>
    </xf>
    <xf numFmtId="0" fontId="3" fillId="0" borderId="61" xfId="0" applyFont="1" applyBorder="1" applyAlignment="1">
      <alignment horizontal="right" wrapText="1"/>
    </xf>
    <xf numFmtId="0" fontId="19" fillId="0" borderId="0" xfId="0" applyFont="1" applyBorder="1" applyAlignment="1">
      <alignment horizontal="center"/>
    </xf>
    <xf numFmtId="0" fontId="30" fillId="0" borderId="55" xfId="0" applyFont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" fillId="0" borderId="22" xfId="0" applyFont="1" applyBorder="1" applyAlignment="1">
      <alignment horizontal="left" vertical="top" wrapText="1"/>
    </xf>
    <xf numFmtId="0" fontId="4" fillId="0" borderId="77" xfId="0" applyFont="1" applyBorder="1" applyAlignment="1">
      <alignment horizontal="left" vertical="top" wrapText="1"/>
    </xf>
    <xf numFmtId="0" fontId="4" fillId="0" borderId="20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0" fontId="4" fillId="0" borderId="23" xfId="0" applyFont="1" applyBorder="1" applyAlignment="1">
      <alignment horizontal="left" vertical="top" wrapText="1"/>
    </xf>
    <xf numFmtId="0" fontId="4" fillId="0" borderId="64" xfId="0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 wrapText="1"/>
    </xf>
    <xf numFmtId="0" fontId="5" fillId="0" borderId="13" xfId="0" applyFont="1" applyBorder="1" applyAlignment="1">
      <alignment horizontal="center" wrapText="1"/>
    </xf>
    <xf numFmtId="0" fontId="5" fillId="0" borderId="21" xfId="0" applyFont="1" applyBorder="1" applyAlignment="1">
      <alignment horizont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1" fillId="0" borderId="6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4" xfId="0" applyFont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center" wrapText="1" indent="1"/>
    </xf>
    <xf numFmtId="0" fontId="8" fillId="0" borderId="60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4" fillId="0" borderId="72" xfId="0" applyFont="1" applyBorder="1" applyAlignment="1">
      <alignment horizontal="center" wrapText="1"/>
    </xf>
    <xf numFmtId="0" fontId="2" fillId="0" borderId="61" xfId="0" applyFont="1" applyBorder="1" applyAlignment="1">
      <alignment horizontal="center" wrapText="1"/>
    </xf>
    <xf numFmtId="0" fontId="2" fillId="0" borderId="36" xfId="0" applyFont="1" applyBorder="1" applyAlignment="1">
      <alignment horizontal="center" wrapText="1"/>
    </xf>
    <xf numFmtId="0" fontId="2" fillId="0" borderId="59" xfId="0" applyFont="1" applyBorder="1" applyAlignment="1">
      <alignment horizontal="center" wrapText="1"/>
    </xf>
    <xf numFmtId="0" fontId="2" fillId="0" borderId="60" xfId="0" applyFont="1" applyBorder="1" applyAlignment="1">
      <alignment horizontal="center" wrapText="1"/>
    </xf>
    <xf numFmtId="0" fontId="2" fillId="0" borderId="70" xfId="0" applyFont="1" applyBorder="1" applyAlignment="1">
      <alignment horizontal="center" wrapText="1"/>
    </xf>
    <xf numFmtId="0" fontId="4" fillId="0" borderId="60" xfId="0" applyFont="1" applyBorder="1" applyAlignment="1">
      <alignment horizontal="center"/>
    </xf>
    <xf numFmtId="0" fontId="41" fillId="0" borderId="0" xfId="0" applyFont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" fillId="0" borderId="72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 readingOrder="1"/>
    </xf>
    <xf numFmtId="0" fontId="2" fillId="0" borderId="61" xfId="0" applyFont="1" applyBorder="1" applyAlignment="1">
      <alignment horizontal="center" vertical="center" wrapText="1" readingOrder="1"/>
    </xf>
    <xf numFmtId="0" fontId="2" fillId="0" borderId="36" xfId="0" applyFont="1" applyBorder="1" applyAlignment="1">
      <alignment horizontal="center" vertical="center" wrapText="1" readingOrder="1"/>
    </xf>
    <xf numFmtId="0" fontId="2" fillId="0" borderId="59" xfId="0" applyFont="1" applyBorder="1" applyAlignment="1">
      <alignment horizontal="center" vertical="center" wrapText="1" readingOrder="1"/>
    </xf>
    <xf numFmtId="0" fontId="2" fillId="0" borderId="60" xfId="0" applyFont="1" applyBorder="1" applyAlignment="1">
      <alignment horizontal="center" vertical="center" wrapText="1" readingOrder="1"/>
    </xf>
    <xf numFmtId="0" fontId="2" fillId="0" borderId="70" xfId="0" applyFont="1" applyBorder="1" applyAlignment="1">
      <alignment horizontal="center" vertical="center" wrapText="1" readingOrder="1"/>
    </xf>
    <xf numFmtId="0" fontId="2" fillId="0" borderId="55" xfId="0" applyFont="1" applyBorder="1" applyAlignment="1">
      <alignment horizontal="center" wrapText="1"/>
    </xf>
    <xf numFmtId="0" fontId="2" fillId="0" borderId="28" xfId="0" applyFont="1" applyBorder="1" applyAlignment="1">
      <alignment horizontal="center" wrapText="1"/>
    </xf>
    <xf numFmtId="0" fontId="0" fillId="0" borderId="61" xfId="0" applyBorder="1"/>
    <xf numFmtId="0" fontId="0" fillId="0" borderId="36" xfId="0" applyBorder="1"/>
    <xf numFmtId="0" fontId="0" fillId="0" borderId="59" xfId="0" applyBorder="1"/>
    <xf numFmtId="0" fontId="0" fillId="0" borderId="60" xfId="0" applyBorder="1"/>
    <xf numFmtId="0" fontId="0" fillId="0" borderId="70" xfId="0" applyBorder="1"/>
    <xf numFmtId="0" fontId="8" fillId="0" borderId="0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22" fillId="0" borderId="60" xfId="0" applyFont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1" fillId="0" borderId="0" xfId="0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 wrapText="1"/>
    </xf>
    <xf numFmtId="0" fontId="21" fillId="0" borderId="73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0" fontId="5" fillId="0" borderId="60" xfId="0" applyFont="1" applyBorder="1" applyAlignment="1">
      <alignment horizontal="center"/>
    </xf>
    <xf numFmtId="0" fontId="17" fillId="0" borderId="60" xfId="0" applyFont="1" applyBorder="1" applyAlignment="1">
      <alignment horizontal="center" vertical="center"/>
    </xf>
    <xf numFmtId="0" fontId="8" fillId="0" borderId="60" xfId="0" applyFont="1" applyBorder="1" applyAlignment="1">
      <alignment horizontal="left" vertical="center"/>
    </xf>
    <xf numFmtId="0" fontId="5" fillId="0" borderId="0" xfId="0" applyFont="1" applyBorder="1" applyAlignment="1">
      <alignment horizontal="left" wrapText="1"/>
    </xf>
    <xf numFmtId="0" fontId="5" fillId="0" borderId="0" xfId="0" applyFont="1" applyAlignment="1">
      <alignment horizontal="left"/>
    </xf>
    <xf numFmtId="0" fontId="3" fillId="0" borderId="7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76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57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left" vertical="center" indent="4"/>
    </xf>
    <xf numFmtId="0" fontId="12" fillId="0" borderId="32" xfId="0" applyFont="1" applyBorder="1" applyAlignment="1">
      <alignment horizontal="left" vertical="center" indent="4"/>
    </xf>
    <xf numFmtId="0" fontId="12" fillId="0" borderId="33" xfId="0" applyFont="1" applyBorder="1" applyAlignment="1">
      <alignment horizontal="left" vertical="center" indent="4"/>
    </xf>
    <xf numFmtId="0" fontId="5" fillId="0" borderId="61" xfId="0" applyFont="1" applyBorder="1" applyAlignment="1">
      <alignment vertical="top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/>
    </xf>
    <xf numFmtId="0" fontId="19" fillId="0" borderId="65" xfId="0" applyFont="1" applyBorder="1" applyAlignment="1">
      <alignment horizontal="center"/>
    </xf>
    <xf numFmtId="0" fontId="19" fillId="0" borderId="45" xfId="0" applyFont="1" applyBorder="1" applyAlignment="1">
      <alignment horizontal="center"/>
    </xf>
    <xf numFmtId="0" fontId="12" fillId="0" borderId="23" xfId="0" applyFont="1" applyBorder="1" applyAlignment="1">
      <alignment horizontal="left" vertical="center" wrapText="1" indent="1"/>
    </xf>
    <xf numFmtId="0" fontId="12" fillId="0" borderId="21" xfId="0" applyFont="1" applyBorder="1" applyAlignment="1">
      <alignment horizontal="left" vertical="center" wrapText="1" indent="1"/>
    </xf>
    <xf numFmtId="0" fontId="30" fillId="0" borderId="0" xfId="0" applyFont="1" applyBorder="1" applyAlignment="1">
      <alignment horizontal="justify" vertical="center" wrapText="1"/>
    </xf>
    <xf numFmtId="0" fontId="41" fillId="0" borderId="0" xfId="0" applyFont="1" applyBorder="1" applyAlignment="1">
      <alignment horizontal="justify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62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41" fillId="0" borderId="0" xfId="0" applyFont="1" applyAlignment="1">
      <alignment horizontal="justify" vertical="center" wrapText="1"/>
    </xf>
    <xf numFmtId="0" fontId="17" fillId="0" borderId="26" xfId="0" applyFont="1" applyBorder="1" applyAlignment="1">
      <alignment horizontal="left" vertical="center" indent="1"/>
    </xf>
    <xf numFmtId="0" fontId="17" fillId="0" borderId="33" xfId="0" applyFont="1" applyBorder="1" applyAlignment="1">
      <alignment horizontal="left" vertical="center" indent="1"/>
    </xf>
    <xf numFmtId="0" fontId="12" fillId="0" borderId="25" xfId="0" applyFont="1" applyBorder="1" applyAlignment="1">
      <alignment horizontal="left" vertical="center" wrapText="1" indent="1"/>
    </xf>
    <xf numFmtId="0" fontId="12" fillId="0" borderId="50" xfId="0" applyFont="1" applyBorder="1" applyAlignment="1">
      <alignment horizontal="left" vertical="center" wrapText="1" indent="1"/>
    </xf>
    <xf numFmtId="0" fontId="3" fillId="0" borderId="53" xfId="0" applyFont="1" applyBorder="1" applyAlignment="1">
      <alignment horizontal="center" wrapText="1"/>
    </xf>
    <xf numFmtId="0" fontId="12" fillId="0" borderId="24" xfId="0" applyFont="1" applyBorder="1" applyAlignment="1">
      <alignment horizontal="left" vertical="center" wrapText="1" indent="1"/>
    </xf>
    <xf numFmtId="0" fontId="12" fillId="0" borderId="19" xfId="0" applyFont="1" applyBorder="1" applyAlignment="1">
      <alignment horizontal="left" vertical="center" wrapText="1" indent="1"/>
    </xf>
    <xf numFmtId="0" fontId="12" fillId="0" borderId="22" xfId="0" applyFont="1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12" fillId="0" borderId="4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5" fillId="0" borderId="45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57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top" wrapText="1"/>
    </xf>
    <xf numFmtId="0" fontId="5" fillId="0" borderId="36" xfId="0" applyFont="1" applyBorder="1" applyAlignment="1">
      <alignment horizontal="center" vertical="top" wrapText="1"/>
    </xf>
    <xf numFmtId="0" fontId="5" fillId="0" borderId="59" xfId="0" applyFont="1" applyBorder="1" applyAlignment="1">
      <alignment horizontal="center" vertical="top" wrapText="1"/>
    </xf>
    <xf numFmtId="0" fontId="5" fillId="0" borderId="70" xfId="0" applyFont="1" applyBorder="1" applyAlignment="1">
      <alignment horizontal="center" vertical="top" wrapText="1"/>
    </xf>
    <xf numFmtId="0" fontId="3" fillId="0" borderId="7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12" fillId="0" borderId="42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4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0" borderId="58" xfId="0" applyFont="1" applyBorder="1" applyAlignment="1">
      <alignment horizontal="center" vertical="top" wrapText="1"/>
    </xf>
    <xf numFmtId="0" fontId="12" fillId="0" borderId="47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5" fillId="0" borderId="24" xfId="0" applyFont="1" applyBorder="1" applyAlignment="1">
      <alignment horizontal="center" vertical="top" wrapText="1"/>
    </xf>
    <xf numFmtId="0" fontId="5" fillId="0" borderId="22" xfId="0" applyFont="1" applyBorder="1" applyAlignment="1">
      <alignment horizontal="center" vertical="top" wrapText="1"/>
    </xf>
    <xf numFmtId="0" fontId="5" fillId="0" borderId="54" xfId="0" applyFont="1" applyBorder="1" applyAlignment="1">
      <alignment horizontal="center" vertical="top" wrapText="1"/>
    </xf>
    <xf numFmtId="0" fontId="5" fillId="0" borderId="38" xfId="0" applyFont="1" applyBorder="1" applyAlignment="1">
      <alignment horizontal="center" wrapText="1"/>
    </xf>
    <xf numFmtId="0" fontId="5" fillId="0" borderId="30" xfId="0" applyFont="1" applyBorder="1" applyAlignment="1">
      <alignment horizontal="center" wrapText="1"/>
    </xf>
    <xf numFmtId="0" fontId="5" fillId="0" borderId="75" xfId="0" applyFont="1" applyBorder="1" applyAlignment="1">
      <alignment horizontal="center" wrapText="1"/>
    </xf>
    <xf numFmtId="0" fontId="5" fillId="0" borderId="37" xfId="0" applyFont="1" applyBorder="1" applyAlignment="1">
      <alignment horizontal="center" vertical="top" wrapText="1"/>
    </xf>
    <xf numFmtId="0" fontId="5" fillId="0" borderId="76" xfId="0" applyFont="1" applyBorder="1" applyAlignment="1">
      <alignment horizontal="center" vertical="top" wrapText="1"/>
    </xf>
    <xf numFmtId="0" fontId="5" fillId="0" borderId="62" xfId="0" applyFont="1" applyBorder="1" applyAlignment="1">
      <alignment horizontal="center" vertical="top" wrapText="1"/>
    </xf>
    <xf numFmtId="0" fontId="2" fillId="0" borderId="76" xfId="0" applyFont="1" applyBorder="1" applyAlignment="1">
      <alignment wrapText="1"/>
    </xf>
    <xf numFmtId="0" fontId="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2" fillId="0" borderId="40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12" fillId="0" borderId="34" xfId="0" applyFont="1" applyBorder="1" applyAlignment="1">
      <alignment horizontal="center" wrapText="1"/>
    </xf>
    <xf numFmtId="0" fontId="23" fillId="0" borderId="32" xfId="0" applyFont="1" applyBorder="1" applyAlignment="1">
      <alignment horizontal="center" vertical="top" wrapText="1"/>
    </xf>
    <xf numFmtId="0" fontId="23" fillId="0" borderId="49" xfId="0" applyFont="1" applyBorder="1" applyAlignment="1">
      <alignment horizontal="center" vertical="top" wrapText="1"/>
    </xf>
    <xf numFmtId="0" fontId="5" fillId="0" borderId="37" xfId="0" applyFont="1" applyBorder="1" applyAlignment="1">
      <alignment horizontal="center" wrapText="1"/>
    </xf>
    <xf numFmtId="0" fontId="5" fillId="0" borderId="76" xfId="0" applyFont="1" applyBorder="1" applyAlignment="1">
      <alignment horizontal="center" wrapText="1"/>
    </xf>
    <xf numFmtId="0" fontId="5" fillId="0" borderId="62" xfId="0" applyFont="1" applyBorder="1" applyAlignment="1">
      <alignment horizontal="center" wrapText="1"/>
    </xf>
    <xf numFmtId="0" fontId="12" fillId="0" borderId="42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0" fillId="0" borderId="0" xfId="0" applyBorder="1" applyAlignment="1">
      <alignment vertical="top" wrapText="1"/>
    </xf>
    <xf numFmtId="0" fontId="7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/>
    <xf numFmtId="0" fontId="30" fillId="0" borderId="0" xfId="0" applyFont="1" applyBorder="1" applyAlignment="1">
      <alignment horizontal="center" vertical="top" wrapText="1"/>
    </xf>
    <xf numFmtId="0" fontId="62" fillId="0" borderId="0" xfId="0" applyFont="1" applyBorder="1" applyAlignment="1"/>
    <xf numFmtId="0" fontId="5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2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49" fontId="19" fillId="0" borderId="2" xfId="0" applyNumberFormat="1" applyFont="1" applyBorder="1" applyAlignment="1">
      <alignment horizontal="center"/>
    </xf>
    <xf numFmtId="49" fontId="19" fillId="0" borderId="3" xfId="0" applyNumberFormat="1" applyFont="1" applyBorder="1" applyAlignment="1">
      <alignment horizontal="center"/>
    </xf>
    <xf numFmtId="0" fontId="34" fillId="5" borderId="72" xfId="0" applyFont="1" applyFill="1" applyBorder="1" applyAlignment="1">
      <alignment horizontal="center" vertical="center"/>
    </xf>
    <xf numFmtId="0" fontId="34" fillId="5" borderId="61" xfId="0" applyFont="1" applyFill="1" applyBorder="1" applyAlignment="1">
      <alignment horizontal="center" vertical="center"/>
    </xf>
    <xf numFmtId="0" fontId="34" fillId="5" borderId="36" xfId="0" applyFont="1" applyFill="1" applyBorder="1" applyAlignment="1">
      <alignment horizontal="center" vertical="center"/>
    </xf>
    <xf numFmtId="0" fontId="25" fillId="0" borderId="55" xfId="0" applyFont="1" applyBorder="1" applyAlignment="1">
      <alignment horizontal="left" vertical="center" wrapText="1"/>
    </xf>
    <xf numFmtId="0" fontId="25" fillId="0" borderId="74" xfId="0" applyFont="1" applyBorder="1" applyAlignment="1">
      <alignment horizontal="left" vertical="center"/>
    </xf>
    <xf numFmtId="0" fontId="25" fillId="0" borderId="53" xfId="0" applyFont="1" applyBorder="1" applyAlignment="1">
      <alignment horizontal="left" vertical="center"/>
    </xf>
    <xf numFmtId="0" fontId="7" fillId="0" borderId="72" xfId="0" applyFont="1" applyBorder="1" applyAlignment="1">
      <alignment horizontal="center" wrapText="1"/>
    </xf>
    <xf numFmtId="0" fontId="7" fillId="0" borderId="6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7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7" fillId="0" borderId="60" xfId="0" applyFont="1" applyBorder="1" applyAlignment="1">
      <alignment horizontal="center"/>
    </xf>
    <xf numFmtId="0" fontId="7" fillId="0" borderId="70" xfId="0" applyFont="1" applyBorder="1" applyAlignment="1">
      <alignment horizontal="center"/>
    </xf>
    <xf numFmtId="0" fontId="34" fillId="5" borderId="55" xfId="0" applyFont="1" applyFill="1" applyBorder="1" applyAlignment="1">
      <alignment horizontal="center" vertical="center"/>
    </xf>
    <xf numFmtId="0" fontId="34" fillId="5" borderId="74" xfId="0" applyFont="1" applyFill="1" applyBorder="1" applyAlignment="1">
      <alignment horizontal="center" vertical="center"/>
    </xf>
    <xf numFmtId="0" fontId="34" fillId="5" borderId="28" xfId="0" applyFont="1" applyFill="1" applyBorder="1" applyAlignment="1">
      <alignment horizontal="center" vertical="center"/>
    </xf>
    <xf numFmtId="0" fontId="7" fillId="3" borderId="41" xfId="5" applyFont="1" applyFill="1" applyBorder="1" applyAlignment="1">
      <alignment horizontal="left" vertical="center"/>
    </xf>
    <xf numFmtId="0" fontId="34" fillId="3" borderId="72" xfId="0" applyFont="1" applyFill="1" applyBorder="1" applyAlignment="1">
      <alignment horizontal="center" vertical="center"/>
    </xf>
    <xf numFmtId="0" fontId="34" fillId="3" borderId="61" xfId="0" applyFont="1" applyFill="1" applyBorder="1" applyAlignment="1">
      <alignment horizontal="center" vertical="center"/>
    </xf>
    <xf numFmtId="0" fontId="34" fillId="3" borderId="36" xfId="0" applyFont="1" applyFill="1" applyBorder="1" applyAlignment="1">
      <alignment horizontal="center" vertical="center"/>
    </xf>
    <xf numFmtId="0" fontId="34" fillId="5" borderId="55" xfId="5" applyFont="1" applyFill="1" applyBorder="1" applyAlignment="1">
      <alignment horizontal="center" vertical="center" wrapText="1"/>
    </xf>
    <xf numFmtId="0" fontId="34" fillId="5" borderId="74" xfId="5" applyFont="1" applyFill="1" applyBorder="1" applyAlignment="1">
      <alignment horizontal="center" vertical="center" wrapText="1"/>
    </xf>
    <xf numFmtId="0" fontId="34" fillId="5" borderId="28" xfId="5" applyFont="1" applyFill="1" applyBorder="1" applyAlignment="1">
      <alignment horizontal="center" vertical="center" wrapText="1"/>
    </xf>
    <xf numFmtId="0" fontId="34" fillId="5" borderId="55" xfId="5" applyFont="1" applyFill="1" applyBorder="1" applyAlignment="1">
      <alignment horizontal="left" vertical="center"/>
    </xf>
    <xf numFmtId="0" fontId="0" fillId="5" borderId="74" xfId="0" applyFill="1" applyBorder="1" applyAlignment="1">
      <alignment vertical="center"/>
    </xf>
    <xf numFmtId="0" fontId="0" fillId="5" borderId="28" xfId="0" applyFill="1" applyBorder="1" applyAlignment="1">
      <alignment vertical="center"/>
    </xf>
    <xf numFmtId="0" fontId="73" fillId="0" borderId="60" xfId="1" applyFont="1" applyFill="1" applyBorder="1" applyAlignment="1" applyProtection="1">
      <alignment horizontal="right"/>
    </xf>
    <xf numFmtId="0" fontId="73" fillId="0" borderId="70" xfId="1" applyFont="1" applyFill="1" applyBorder="1" applyAlignment="1" applyProtection="1">
      <alignment horizontal="right"/>
    </xf>
    <xf numFmtId="0" fontId="0" fillId="0" borderId="28" xfId="0" applyBorder="1" applyAlignment="1">
      <alignment vertical="center"/>
    </xf>
    <xf numFmtId="0" fontId="7" fillId="0" borderId="41" xfId="5" applyFont="1" applyFill="1" applyBorder="1" applyAlignment="1">
      <alignment horizontal="left" vertical="center"/>
    </xf>
    <xf numFmtId="0" fontId="7" fillId="0" borderId="41" xfId="5" applyFont="1" applyBorder="1" applyAlignment="1">
      <alignment horizontal="left" vertical="center"/>
    </xf>
    <xf numFmtId="2" fontId="7" fillId="0" borderId="40" xfId="5" applyNumberFormat="1" applyFont="1" applyFill="1" applyBorder="1" applyAlignment="1">
      <alignment horizontal="left" vertical="center"/>
    </xf>
    <xf numFmtId="2" fontId="7" fillId="0" borderId="41" xfId="0" applyNumberFormat="1" applyFont="1" applyBorder="1" applyAlignment="1">
      <alignment horizontal="left" vertical="center"/>
    </xf>
    <xf numFmtId="176" fontId="78" fillId="0" borderId="0" xfId="0" applyNumberFormat="1" applyFont="1" applyFill="1" applyBorder="1" applyAlignment="1">
      <alignment horizontal="center" vertical="center" wrapText="1"/>
    </xf>
    <xf numFmtId="176" fontId="75" fillId="0" borderId="40" xfId="0" applyNumberFormat="1" applyFont="1" applyFill="1" applyBorder="1" applyAlignment="1">
      <alignment horizontal="center" vertical="center" wrapText="1"/>
    </xf>
    <xf numFmtId="176" fontId="75" fillId="0" borderId="42" xfId="0" applyNumberFormat="1" applyFont="1" applyFill="1" applyBorder="1" applyAlignment="1">
      <alignment horizontal="center" vertical="center" wrapText="1"/>
    </xf>
    <xf numFmtId="3" fontId="65" fillId="2" borderId="4" xfId="5" applyNumberFormat="1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75" fillId="0" borderId="4" xfId="0" applyFont="1" applyFill="1" applyBorder="1" applyAlignment="1">
      <alignment horizontal="center" vertical="center" wrapText="1"/>
    </xf>
    <xf numFmtId="0" fontId="76" fillId="0" borderId="4" xfId="0" applyFont="1" applyFill="1" applyBorder="1" applyAlignment="1">
      <alignment horizontal="left" vertical="center" wrapText="1"/>
    </xf>
    <xf numFmtId="0" fontId="65" fillId="0" borderId="4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75" fillId="0" borderId="41" xfId="0" applyFont="1" applyFill="1" applyBorder="1" applyAlignment="1">
      <alignment horizontal="center" vertical="center" wrapText="1"/>
    </xf>
    <xf numFmtId="176" fontId="75" fillId="0" borderId="41" xfId="0" applyNumberFormat="1" applyFont="1" applyFill="1" applyBorder="1" applyAlignment="1">
      <alignment horizontal="center" vertical="center" wrapText="1"/>
    </xf>
    <xf numFmtId="0" fontId="75" fillId="0" borderId="42" xfId="0" applyFont="1" applyFill="1" applyBorder="1" applyAlignment="1">
      <alignment horizontal="center" vertical="center" wrapText="1"/>
    </xf>
    <xf numFmtId="0" fontId="7" fillId="0" borderId="37" xfId="5" applyFont="1" applyFill="1" applyBorder="1" applyAlignment="1">
      <alignment horizontal="center" vertical="center"/>
    </xf>
    <xf numFmtId="0" fontId="7" fillId="0" borderId="76" xfId="5" applyFont="1" applyFill="1" applyBorder="1" applyAlignment="1">
      <alignment horizontal="center" vertical="center"/>
    </xf>
    <xf numFmtId="0" fontId="28" fillId="0" borderId="73" xfId="0" applyFont="1" applyBorder="1" applyAlignment="1">
      <alignment horizontal="center"/>
    </xf>
    <xf numFmtId="0" fontId="28" fillId="0" borderId="35" xfId="0" applyFont="1" applyBorder="1" applyAlignment="1">
      <alignment horizontal="center"/>
    </xf>
    <xf numFmtId="0" fontId="28" fillId="0" borderId="56" xfId="0" applyFont="1" applyBorder="1" applyAlignment="1">
      <alignment horizontal="center"/>
    </xf>
    <xf numFmtId="0" fontId="28" fillId="0" borderId="70" xfId="0" applyFont="1" applyBorder="1" applyAlignment="1">
      <alignment horizontal="center"/>
    </xf>
    <xf numFmtId="0" fontId="28" fillId="0" borderId="63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34" fillId="5" borderId="59" xfId="5" applyFont="1" applyFill="1" applyBorder="1" applyAlignment="1">
      <alignment horizontal="center" vertical="center"/>
    </xf>
    <xf numFmtId="0" fontId="34" fillId="5" borderId="60" xfId="5" applyFont="1" applyFill="1" applyBorder="1" applyAlignment="1">
      <alignment horizontal="center" vertical="center"/>
    </xf>
    <xf numFmtId="0" fontId="0" fillId="0" borderId="70" xfId="0" applyBorder="1" applyAlignment="1"/>
    <xf numFmtId="0" fontId="7" fillId="0" borderId="61" xfId="2" applyFont="1" applyFill="1" applyBorder="1" applyAlignment="1">
      <alignment horizontal="right" vertical="center"/>
    </xf>
    <xf numFmtId="0" fontId="7" fillId="0" borderId="61" xfId="0" applyFont="1" applyFill="1" applyBorder="1" applyAlignment="1">
      <alignment horizontal="right" vertical="center"/>
    </xf>
    <xf numFmtId="0" fontId="7" fillId="0" borderId="36" xfId="0" applyFont="1" applyFill="1" applyBorder="1" applyAlignment="1">
      <alignment horizontal="right" vertical="center"/>
    </xf>
    <xf numFmtId="0" fontId="34" fillId="0" borderId="0" xfId="2" applyFont="1" applyFill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7" fillId="0" borderId="35" xfId="0" applyFont="1" applyBorder="1" applyAlignment="1">
      <alignment horizontal="right" vertical="center"/>
    </xf>
    <xf numFmtId="0" fontId="72" fillId="0" borderId="0" xfId="1" applyFont="1" applyFill="1" applyBorder="1" applyAlignment="1" applyProtection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35" xfId="0" applyFont="1" applyFill="1" applyBorder="1" applyAlignment="1">
      <alignment horizontal="right"/>
    </xf>
    <xf numFmtId="0" fontId="73" fillId="0" borderId="0" xfId="1" applyFont="1" applyFill="1" applyBorder="1" applyAlignment="1" applyProtection="1">
      <alignment horizontal="right"/>
    </xf>
    <xf numFmtId="0" fontId="34" fillId="0" borderId="0" xfId="0" applyFont="1" applyFill="1" applyBorder="1" applyAlignment="1">
      <alignment horizontal="right"/>
    </xf>
    <xf numFmtId="0" fontId="34" fillId="0" borderId="35" xfId="0" applyFont="1" applyFill="1" applyBorder="1" applyAlignment="1">
      <alignment horizontal="right"/>
    </xf>
    <xf numFmtId="0" fontId="34" fillId="5" borderId="18" xfId="0" applyFont="1" applyFill="1" applyBorder="1" applyAlignment="1">
      <alignment horizontal="center" vertical="center"/>
    </xf>
    <xf numFmtId="0" fontId="34" fillId="5" borderId="17" xfId="0" applyFont="1" applyFill="1" applyBorder="1" applyAlignment="1">
      <alignment horizontal="center" vertical="center"/>
    </xf>
    <xf numFmtId="0" fontId="7" fillId="5" borderId="17" xfId="0" applyFont="1" applyFill="1" applyBorder="1" applyAlignment="1"/>
    <xf numFmtId="0" fontId="7" fillId="5" borderId="34" xfId="0" applyFont="1" applyFill="1" applyBorder="1" applyAlignment="1"/>
    <xf numFmtId="0" fontId="34" fillId="5" borderId="55" xfId="5" applyFont="1" applyFill="1" applyBorder="1" applyAlignment="1">
      <alignment horizontal="center" vertical="center"/>
    </xf>
    <xf numFmtId="0" fontId="34" fillId="5" borderId="74" xfId="5" applyFont="1" applyFill="1" applyBorder="1" applyAlignment="1">
      <alignment horizontal="center" vertical="center"/>
    </xf>
    <xf numFmtId="0" fontId="34" fillId="5" borderId="28" xfId="5" applyFont="1" applyFill="1" applyBorder="1" applyAlignment="1">
      <alignment horizontal="center" vertical="center"/>
    </xf>
    <xf numFmtId="0" fontId="27" fillId="5" borderId="55" xfId="0" applyFont="1" applyFill="1" applyBorder="1" applyAlignment="1">
      <alignment horizontal="center" vertical="center"/>
    </xf>
    <xf numFmtId="0" fontId="27" fillId="5" borderId="74" xfId="0" applyFont="1" applyFill="1" applyBorder="1" applyAlignment="1">
      <alignment horizontal="center" vertical="center"/>
    </xf>
    <xf numFmtId="0" fontId="27" fillId="5" borderId="28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7" fillId="0" borderId="41" xfId="0" applyFont="1" applyFill="1" applyBorder="1" applyAlignment="1">
      <alignment vertical="center"/>
    </xf>
    <xf numFmtId="0" fontId="7" fillId="0" borderId="67" xfId="0" applyFont="1" applyFill="1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58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74" xfId="0" applyBorder="1" applyAlignment="1"/>
    <xf numFmtId="0" fontId="0" fillId="0" borderId="28" xfId="0" applyBorder="1" applyAlignment="1"/>
    <xf numFmtId="0" fontId="34" fillId="5" borderId="55" xfId="0" applyFont="1" applyFill="1" applyBorder="1" applyAlignment="1">
      <alignment horizontal="center" vertical="center" wrapText="1"/>
    </xf>
    <xf numFmtId="0" fontId="0" fillId="0" borderId="74" xfId="0" applyBorder="1" applyAlignment="1">
      <alignment wrapText="1"/>
    </xf>
    <xf numFmtId="0" fontId="0" fillId="0" borderId="36" xfId="0" applyBorder="1" applyAlignment="1">
      <alignment wrapText="1"/>
    </xf>
    <xf numFmtId="4" fontId="34" fillId="5" borderId="18" xfId="5" applyNumberFormat="1" applyFont="1" applyFill="1" applyBorder="1" applyAlignment="1">
      <alignment horizontal="center" vertical="center"/>
    </xf>
    <xf numFmtId="4" fontId="7" fillId="5" borderId="17" xfId="0" applyNumberFormat="1" applyFont="1" applyFill="1" applyBorder="1" applyAlignment="1">
      <alignment horizontal="center" vertical="center"/>
    </xf>
    <xf numFmtId="4" fontId="7" fillId="5" borderId="34" xfId="0" applyNumberFormat="1" applyFont="1" applyFill="1" applyBorder="1" applyAlignment="1">
      <alignment horizontal="center" vertical="center"/>
    </xf>
    <xf numFmtId="0" fontId="34" fillId="0" borderId="36" xfId="5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center" vertical="center" wrapText="1"/>
    </xf>
    <xf numFmtId="0" fontId="34" fillId="5" borderId="33" xfId="0" applyFont="1" applyFill="1" applyBorder="1" applyAlignment="1">
      <alignment horizontal="center" vertical="center"/>
    </xf>
    <xf numFmtId="0" fontId="34" fillId="5" borderId="16" xfId="0" applyFont="1" applyFill="1" applyBorder="1" applyAlignment="1">
      <alignment horizontal="center" vertical="center"/>
    </xf>
    <xf numFmtId="0" fontId="7" fillId="5" borderId="34" xfId="0" applyFont="1" applyFill="1" applyBorder="1" applyAlignment="1">
      <alignment horizontal="center"/>
    </xf>
    <xf numFmtId="0" fontId="7" fillId="5" borderId="28" xfId="0" applyFont="1" applyFill="1" applyBorder="1" applyAlignment="1"/>
    <xf numFmtId="0" fontId="28" fillId="0" borderId="36" xfId="0" applyFont="1" applyFill="1" applyBorder="1" applyAlignment="1"/>
    <xf numFmtId="0" fontId="7" fillId="0" borderId="35" xfId="0" applyFont="1" applyFill="1" applyBorder="1" applyAlignment="1"/>
    <xf numFmtId="0" fontId="7" fillId="0" borderId="70" xfId="0" applyFont="1" applyFill="1" applyBorder="1" applyAlignment="1"/>
    <xf numFmtId="0" fontId="34" fillId="5" borderId="74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28" fillId="0" borderId="26" xfId="0" applyNumberFormat="1" applyFont="1" applyFill="1" applyBorder="1" applyAlignment="1" applyProtection="1">
      <alignment horizontal="left" vertical="center"/>
    </xf>
    <xf numFmtId="0" fontId="0" fillId="0" borderId="33" xfId="0" applyBorder="1" applyAlignment="1">
      <alignment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28" fillId="0" borderId="40" xfId="0" applyNumberFormat="1" applyFont="1" applyFill="1" applyBorder="1" applyAlignment="1" applyProtection="1">
      <alignment horizontal="left" vertical="center"/>
    </xf>
    <xf numFmtId="0" fontId="28" fillId="0" borderId="42" xfId="0" applyNumberFormat="1" applyFont="1" applyFill="1" applyBorder="1" applyAlignment="1" applyProtection="1">
      <alignment horizontal="left" vertical="center"/>
    </xf>
    <xf numFmtId="0" fontId="34" fillId="0" borderId="37" xfId="0" applyFont="1" applyFill="1" applyBorder="1" applyAlignment="1">
      <alignment horizontal="center" vertical="center" wrapText="1"/>
    </xf>
    <xf numFmtId="0" fontId="34" fillId="0" borderId="76" xfId="0" applyFont="1" applyFill="1" applyBorder="1" applyAlignment="1">
      <alignment horizontal="center" vertical="center" wrapText="1"/>
    </xf>
    <xf numFmtId="0" fontId="7" fillId="0" borderId="76" xfId="0" applyFont="1" applyFill="1" applyBorder="1" applyAlignment="1">
      <alignment horizontal="center"/>
    </xf>
    <xf numFmtId="0" fontId="28" fillId="0" borderId="58" xfId="0" applyNumberFormat="1" applyFont="1" applyFill="1" applyBorder="1" applyAlignment="1" applyProtection="1">
      <alignment horizontal="left" vertical="center"/>
    </xf>
    <xf numFmtId="0" fontId="28" fillId="0" borderId="41" xfId="0" applyNumberFormat="1" applyFont="1" applyFill="1" applyBorder="1" applyAlignment="1" applyProtection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9" fillId="0" borderId="26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84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176" fontId="10" fillId="0" borderId="88" xfId="0" applyNumberFormat="1" applyFont="1" applyBorder="1" applyAlignment="1">
      <alignment horizontal="center" vertical="center"/>
    </xf>
    <xf numFmtId="176" fontId="10" fillId="0" borderId="32" xfId="0" applyNumberFormat="1" applyFont="1" applyBorder="1" applyAlignment="1">
      <alignment horizontal="center" vertical="center"/>
    </xf>
    <xf numFmtId="176" fontId="10" fillId="0" borderId="84" xfId="0" applyNumberFormat="1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85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176" fontId="10" fillId="0" borderId="33" xfId="0" applyNumberFormat="1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73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176" fontId="10" fillId="0" borderId="26" xfId="0" applyNumberFormat="1" applyFont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71" fillId="0" borderId="55" xfId="0" applyFont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76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0" fontId="34" fillId="6" borderId="72" xfId="0" applyFont="1" applyFill="1" applyBorder="1" applyAlignment="1">
      <alignment horizontal="center" vertical="center"/>
    </xf>
    <xf numFmtId="0" fontId="34" fillId="6" borderId="61" xfId="0" applyFont="1" applyFill="1" applyBorder="1" applyAlignment="1">
      <alignment horizontal="center" vertical="center"/>
    </xf>
    <xf numFmtId="0" fontId="0" fillId="0" borderId="61" xfId="0" applyBorder="1" applyAlignment="1"/>
    <xf numFmtId="0" fontId="0" fillId="0" borderId="36" xfId="0" applyBorder="1" applyAlignment="1"/>
    <xf numFmtId="0" fontId="34" fillId="2" borderId="40" xfId="5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7" fillId="0" borderId="41" xfId="4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" xfId="4" applyFont="1" applyBorder="1" applyAlignment="1">
      <alignment vertical="center"/>
    </xf>
    <xf numFmtId="0" fontId="7" fillId="0" borderId="41" xfId="4" applyFont="1" applyBorder="1" applyAlignment="1">
      <alignment horizontal="left" vertical="center" wrapText="1"/>
    </xf>
    <xf numFmtId="0" fontId="20" fillId="0" borderId="1" xfId="0" applyFont="1" applyBorder="1" applyAlignment="1">
      <alignment vertical="center"/>
    </xf>
    <xf numFmtId="0" fontId="7" fillId="0" borderId="41" xfId="4" applyFont="1" applyBorder="1" applyAlignment="1">
      <alignment vertical="center" wrapText="1"/>
    </xf>
    <xf numFmtId="0" fontId="7" fillId="0" borderId="1" xfId="4" applyFont="1" applyBorder="1" applyAlignment="1">
      <alignment vertical="center" wrapText="1"/>
    </xf>
    <xf numFmtId="0" fontId="7" fillId="0" borderId="41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/>
    </xf>
    <xf numFmtId="0" fontId="0" fillId="0" borderId="1" xfId="0" applyBorder="1" applyAlignment="1">
      <alignment vertical="center" wrapText="1"/>
    </xf>
    <xf numFmtId="0" fontId="7" fillId="0" borderId="1" xfId="4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/>
    </xf>
    <xf numFmtId="0" fontId="7" fillId="0" borderId="42" xfId="4" applyFont="1" applyBorder="1" applyAlignment="1">
      <alignment vertical="center"/>
    </xf>
    <xf numFmtId="0" fontId="7" fillId="0" borderId="5" xfId="4" applyFont="1" applyBorder="1" applyAlignment="1">
      <alignment vertical="center"/>
    </xf>
    <xf numFmtId="0" fontId="7" fillId="0" borderId="42" xfId="4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7" fillId="0" borderId="42" xfId="4" applyFont="1" applyBorder="1" applyAlignment="1">
      <alignment vertical="center" wrapText="1"/>
    </xf>
    <xf numFmtId="0" fontId="7" fillId="0" borderId="5" xfId="0" applyFont="1" applyBorder="1" applyAlignment="1">
      <alignment vertical="center"/>
    </xf>
    <xf numFmtId="0" fontId="0" fillId="0" borderId="5" xfId="0" applyBorder="1" applyAlignment="1">
      <alignment vertical="center" wrapText="1"/>
    </xf>
  </cellXfs>
  <cellStyles count="7">
    <cellStyle name="Гиперссылка" xfId="1" builtinId="8"/>
    <cellStyle name="Обычный" xfId="0" builtinId="0"/>
    <cellStyle name="Обычный 2" xfId="2"/>
    <cellStyle name="Обычный 3" xfId="3"/>
    <cellStyle name="Обычный_Прайс(ras4et)11" xfId="4"/>
    <cellStyle name="Обычный_Прайс(ras4et-aprel-maj)" xfId="5"/>
    <cellStyle name="Стиль 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7" Type="http://schemas.openxmlformats.org/officeDocument/2006/relationships/image" Target="../media/image29.emf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152734" name="Picture 3" descr="Знак ТВК(JPE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400050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152735" name="Picture 17" descr="Знак ТВК(JPE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11</xdr:row>
      <xdr:rowOff>0</xdr:rowOff>
    </xdr:from>
    <xdr:to>
      <xdr:col>7</xdr:col>
      <xdr:colOff>1123950</xdr:colOff>
      <xdr:row>21</xdr:row>
      <xdr:rowOff>133350</xdr:rowOff>
    </xdr:to>
    <xdr:pic>
      <xdr:nvPicPr>
        <xdr:cNvPr id="129547" name="Изображение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0" t="3859" r="22885"/>
        <a:stretch>
          <a:fillRect/>
        </a:stretch>
      </xdr:blipFill>
      <xdr:spPr bwMode="auto">
        <a:xfrm>
          <a:off x="4105275" y="2495550"/>
          <a:ext cx="11239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55</xdr:row>
      <xdr:rowOff>28575</xdr:rowOff>
    </xdr:from>
    <xdr:to>
      <xdr:col>7</xdr:col>
      <xdr:colOff>1114425</xdr:colOff>
      <xdr:row>62</xdr:row>
      <xdr:rowOff>85725</xdr:rowOff>
    </xdr:to>
    <xdr:pic>
      <xdr:nvPicPr>
        <xdr:cNvPr id="129548" name="Picture 302" descr="AKF.gif (150×156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8848725"/>
          <a:ext cx="1066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1095375</xdr:colOff>
      <xdr:row>80</xdr:row>
      <xdr:rowOff>0</xdr:rowOff>
    </xdr:to>
    <xdr:pic>
      <xdr:nvPicPr>
        <xdr:cNvPr id="1295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1449050"/>
          <a:ext cx="10953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1114425</xdr:colOff>
      <xdr:row>100</xdr:row>
      <xdr:rowOff>47625</xdr:rowOff>
    </xdr:to>
    <xdr:pic>
      <xdr:nvPicPr>
        <xdr:cNvPr id="1295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4601825"/>
          <a:ext cx="11144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1095375</xdr:colOff>
      <xdr:row>119</xdr:row>
      <xdr:rowOff>104775</xdr:rowOff>
    </xdr:to>
    <xdr:pic>
      <xdr:nvPicPr>
        <xdr:cNvPr id="1295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7249775"/>
          <a:ext cx="10953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1114425</xdr:colOff>
      <xdr:row>135</xdr:row>
      <xdr:rowOff>57150</xdr:rowOff>
    </xdr:to>
    <xdr:pic>
      <xdr:nvPicPr>
        <xdr:cNvPr id="1295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9754850"/>
          <a:ext cx="11144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7</xdr:col>
      <xdr:colOff>847725</xdr:colOff>
      <xdr:row>9</xdr:row>
      <xdr:rowOff>95250</xdr:rowOff>
    </xdr:to>
    <xdr:pic>
      <xdr:nvPicPr>
        <xdr:cNvPr id="128697" name="Picture 133" descr="vko.gif (150×119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1476375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7</xdr:col>
      <xdr:colOff>1085850</xdr:colOff>
      <xdr:row>18</xdr:row>
      <xdr:rowOff>9525</xdr:rowOff>
    </xdr:to>
    <xdr:pic>
      <xdr:nvPicPr>
        <xdr:cNvPr id="128698" name="Picture 8" descr="крышные радиальные вентиляторы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2209800"/>
          <a:ext cx="10858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1152525</xdr:colOff>
      <xdr:row>25</xdr:row>
      <xdr:rowOff>104775</xdr:rowOff>
    </xdr:to>
    <xdr:pic>
      <xdr:nvPicPr>
        <xdr:cNvPr id="128699" name="Picture 309" descr="e0c6ff53e9eeca6e6ad2cd4589aae243.jpg (379×240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3514725"/>
          <a:ext cx="1152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1219200</xdr:colOff>
      <xdr:row>46</xdr:row>
      <xdr:rowOff>133350</xdr:rowOff>
    </xdr:to>
    <xdr:pic>
      <xdr:nvPicPr>
        <xdr:cNvPr id="128700" name="Изображение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49" t="5836" r="18105" b="2652"/>
        <a:stretch>
          <a:fillRect/>
        </a:stretch>
      </xdr:blipFill>
      <xdr:spPr bwMode="auto">
        <a:xfrm>
          <a:off x="5114925" y="5676900"/>
          <a:ext cx="12192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1209675</xdr:colOff>
      <xdr:row>105</xdr:row>
      <xdr:rowOff>85725</xdr:rowOff>
    </xdr:to>
    <xdr:pic>
      <xdr:nvPicPr>
        <xdr:cNvPr id="128701" name="Изображение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5289" r="937" b="3867"/>
        <a:stretch>
          <a:fillRect/>
        </a:stretch>
      </xdr:blipFill>
      <xdr:spPr bwMode="auto">
        <a:xfrm>
          <a:off x="5114925" y="13982700"/>
          <a:ext cx="12096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1162050</xdr:colOff>
      <xdr:row>151</xdr:row>
      <xdr:rowOff>66675</xdr:rowOff>
    </xdr:to>
    <xdr:pic>
      <xdr:nvPicPr>
        <xdr:cNvPr id="1287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8" r="11765"/>
        <a:stretch>
          <a:fillRect/>
        </a:stretch>
      </xdr:blipFill>
      <xdr:spPr bwMode="auto">
        <a:xfrm>
          <a:off x="5114925" y="21135975"/>
          <a:ext cx="11620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923925</xdr:colOff>
      <xdr:row>170</xdr:row>
      <xdr:rowOff>76200</xdr:rowOff>
    </xdr:to>
    <xdr:pic>
      <xdr:nvPicPr>
        <xdr:cNvPr id="128703" name="Picture 12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23717250"/>
          <a:ext cx="923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1162050</xdr:colOff>
      <xdr:row>192</xdr:row>
      <xdr:rowOff>66675</xdr:rowOff>
    </xdr:to>
    <xdr:pic>
      <xdr:nvPicPr>
        <xdr:cNvPr id="1287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8" r="11765"/>
        <a:stretch>
          <a:fillRect/>
        </a:stretch>
      </xdr:blipFill>
      <xdr:spPr bwMode="auto">
        <a:xfrm>
          <a:off x="5114925" y="27308175"/>
          <a:ext cx="11620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3</xdr:col>
      <xdr:colOff>314325</xdr:colOff>
      <xdr:row>17</xdr:row>
      <xdr:rowOff>133350</xdr:rowOff>
    </xdr:to>
    <xdr:pic>
      <xdr:nvPicPr>
        <xdr:cNvPr id="127151" name="Изображение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49" t="5836" r="18105" b="2652"/>
        <a:stretch>
          <a:fillRect/>
        </a:stretch>
      </xdr:blipFill>
      <xdr:spPr bwMode="auto">
        <a:xfrm>
          <a:off x="428625" y="1028700"/>
          <a:ext cx="13620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4</xdr:row>
      <xdr:rowOff>9525</xdr:rowOff>
    </xdr:from>
    <xdr:to>
      <xdr:col>9</xdr:col>
      <xdr:colOff>219075</xdr:colOff>
      <xdr:row>17</xdr:row>
      <xdr:rowOff>133350</xdr:rowOff>
    </xdr:to>
    <xdr:pic>
      <xdr:nvPicPr>
        <xdr:cNvPr id="127152" name="Изображение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5289" r="937" b="3867"/>
        <a:stretch>
          <a:fillRect/>
        </a:stretch>
      </xdr:blipFill>
      <xdr:spPr bwMode="auto">
        <a:xfrm>
          <a:off x="4619625" y="1038225"/>
          <a:ext cx="12954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7</xdr:col>
      <xdr:colOff>952500</xdr:colOff>
      <xdr:row>12</xdr:row>
      <xdr:rowOff>76200</xdr:rowOff>
    </xdr:to>
    <xdr:pic>
      <xdr:nvPicPr>
        <xdr:cNvPr id="126301" name="Picture 1" descr="information_items_1225271887.jpg (300×294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7" t="10884" r="10001" b="4762"/>
        <a:stretch>
          <a:fillRect/>
        </a:stretch>
      </xdr:blipFill>
      <xdr:spPr bwMode="auto">
        <a:xfrm>
          <a:off x="4810125" y="1524000"/>
          <a:ext cx="952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990600</xdr:colOff>
      <xdr:row>25</xdr:row>
      <xdr:rowOff>104775</xdr:rowOff>
    </xdr:to>
    <xdr:pic>
      <xdr:nvPicPr>
        <xdr:cNvPr id="126302" name="Picture 2" descr="information_items_1225271825.jpg (300×294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8" t="11905" r="9666" b="6122"/>
        <a:stretch>
          <a:fillRect/>
        </a:stretch>
      </xdr:blipFill>
      <xdr:spPr bwMode="auto">
        <a:xfrm>
          <a:off x="4810125" y="3419475"/>
          <a:ext cx="9906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990600</xdr:colOff>
      <xdr:row>40</xdr:row>
      <xdr:rowOff>104775</xdr:rowOff>
    </xdr:to>
    <xdr:pic>
      <xdr:nvPicPr>
        <xdr:cNvPr id="126303" name="Picture 2" descr="information_items_1225271825.jpg (300×294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8" t="11905" r="9666" b="6122"/>
        <a:stretch>
          <a:fillRect/>
        </a:stretch>
      </xdr:blipFill>
      <xdr:spPr bwMode="auto">
        <a:xfrm>
          <a:off x="4810125" y="5600700"/>
          <a:ext cx="9906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685800</xdr:colOff>
      <xdr:row>75</xdr:row>
      <xdr:rowOff>9525</xdr:rowOff>
    </xdr:to>
    <xdr:pic>
      <xdr:nvPicPr>
        <xdr:cNvPr id="126304" name="Picture 2" descr="information_items_1225274635.jpg (300×287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12195" r="26334" b="5923"/>
        <a:stretch>
          <a:fillRect/>
        </a:stretch>
      </xdr:blipFill>
      <xdr:spPr bwMode="auto">
        <a:xfrm>
          <a:off x="4810125" y="11287125"/>
          <a:ext cx="685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7</xdr:col>
      <xdr:colOff>1257300</xdr:colOff>
      <xdr:row>6</xdr:row>
      <xdr:rowOff>942975</xdr:rowOff>
    </xdr:to>
    <xdr:pic>
      <xdr:nvPicPr>
        <xdr:cNvPr id="1251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590675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1257300</xdr:colOff>
      <xdr:row>12</xdr:row>
      <xdr:rowOff>161925</xdr:rowOff>
    </xdr:to>
    <xdr:pic>
      <xdr:nvPicPr>
        <xdr:cNvPr id="125104" name="Picture 4" descr="sub_13661006490363491001366100649.jpg (500×582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2628900"/>
          <a:ext cx="12573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154770" name="Picture 1" descr="Знак ТВК(JPE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2770" name="Object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400050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154771" name="Picture 5" descr="Знак ТВК(JPE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2774" name="Object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238125</xdr:colOff>
      <xdr:row>0</xdr:row>
      <xdr:rowOff>0</xdr:rowOff>
    </xdr:to>
    <xdr:pic>
      <xdr:nvPicPr>
        <xdr:cNvPr id="1617" name="Picture 2" descr="Знак ТВК(JPE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238125</xdr:colOff>
      <xdr:row>0</xdr:row>
      <xdr:rowOff>0</xdr:rowOff>
    </xdr:to>
    <xdr:pic>
      <xdr:nvPicPr>
        <xdr:cNvPr id="29256" name="Picture 1" descr="Знак ТВК(JPE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109</xdr:row>
      <xdr:rowOff>0</xdr:rowOff>
    </xdr:from>
    <xdr:to>
      <xdr:col>7</xdr:col>
      <xdr:colOff>304800</xdr:colOff>
      <xdr:row>109</xdr:row>
      <xdr:rowOff>0</xdr:rowOff>
    </xdr:to>
    <xdr:sp macro="" textlink="">
      <xdr:nvSpPr>
        <xdr:cNvPr id="4098" name="Text Box 2"/>
        <xdr:cNvSpPr txBox="1">
          <a:spLocks noChangeArrowheads="1"/>
        </xdr:cNvSpPr>
      </xdr:nvSpPr>
      <xdr:spPr bwMode="auto">
        <a:xfrm>
          <a:off x="3533775" y="18564225"/>
          <a:ext cx="238125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oneCellAnchor>
    <xdr:from>
      <xdr:col>6</xdr:col>
      <xdr:colOff>0</xdr:colOff>
      <xdr:row>111</xdr:row>
      <xdr:rowOff>0</xdr:rowOff>
    </xdr:from>
    <xdr:ext cx="216726" cy="239809"/>
    <xdr:sp macro="" textlink="">
      <xdr:nvSpPr>
        <xdr:cNvPr id="4097" name="Text Box 1"/>
        <xdr:cNvSpPr txBox="1">
          <a:spLocks noChangeArrowheads="1"/>
        </xdr:cNvSpPr>
      </xdr:nvSpPr>
      <xdr:spPr bwMode="auto">
        <a:xfrm>
          <a:off x="3352800" y="18888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87</xdr:row>
      <xdr:rowOff>9525</xdr:rowOff>
    </xdr:from>
    <xdr:ext cx="216726" cy="239809"/>
    <xdr:sp macro="" textlink="">
      <xdr:nvSpPr>
        <xdr:cNvPr id="4115" name="Text Box 19"/>
        <xdr:cNvSpPr txBox="1">
          <a:spLocks noChangeArrowheads="1"/>
        </xdr:cNvSpPr>
      </xdr:nvSpPr>
      <xdr:spPr bwMode="auto">
        <a:xfrm>
          <a:off x="5781675" y="148304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87</xdr:row>
      <xdr:rowOff>9525</xdr:rowOff>
    </xdr:from>
    <xdr:ext cx="216726" cy="239809"/>
    <xdr:sp macro="" textlink="">
      <xdr:nvSpPr>
        <xdr:cNvPr id="4116" name="Text Box 20"/>
        <xdr:cNvSpPr txBox="1">
          <a:spLocks noChangeArrowheads="1"/>
        </xdr:cNvSpPr>
      </xdr:nvSpPr>
      <xdr:spPr bwMode="auto">
        <a:xfrm>
          <a:off x="5781675" y="148304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87</xdr:row>
      <xdr:rowOff>9525</xdr:rowOff>
    </xdr:from>
    <xdr:ext cx="216726" cy="239809"/>
    <xdr:sp macro="" textlink="">
      <xdr:nvSpPr>
        <xdr:cNvPr id="4117" name="Text Box 21"/>
        <xdr:cNvSpPr txBox="1">
          <a:spLocks noChangeArrowheads="1"/>
        </xdr:cNvSpPr>
      </xdr:nvSpPr>
      <xdr:spPr bwMode="auto">
        <a:xfrm>
          <a:off x="5781675" y="148304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87</xdr:row>
      <xdr:rowOff>9525</xdr:rowOff>
    </xdr:from>
    <xdr:ext cx="216726" cy="239809"/>
    <xdr:sp macro="" textlink="">
      <xdr:nvSpPr>
        <xdr:cNvPr id="4118" name="Text Box 22"/>
        <xdr:cNvSpPr txBox="1">
          <a:spLocks noChangeArrowheads="1"/>
        </xdr:cNvSpPr>
      </xdr:nvSpPr>
      <xdr:spPr bwMode="auto">
        <a:xfrm>
          <a:off x="5781675" y="148304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23" name="Text Box 27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24" name="Text Box 28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25" name="Text Box 29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26" name="Text Box 30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216726" cy="239809"/>
    <xdr:sp macro="" textlink="">
      <xdr:nvSpPr>
        <xdr:cNvPr id="4127" name="Text Box 31"/>
        <xdr:cNvSpPr txBox="1">
          <a:spLocks noChangeArrowheads="1"/>
        </xdr:cNvSpPr>
      </xdr:nvSpPr>
      <xdr:spPr bwMode="auto">
        <a:xfrm>
          <a:off x="5267325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216726" cy="239809"/>
    <xdr:sp macro="" textlink="">
      <xdr:nvSpPr>
        <xdr:cNvPr id="4128" name="Text Box 32"/>
        <xdr:cNvSpPr txBox="1">
          <a:spLocks noChangeArrowheads="1"/>
        </xdr:cNvSpPr>
      </xdr:nvSpPr>
      <xdr:spPr bwMode="auto">
        <a:xfrm>
          <a:off x="5267325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216726" cy="239809"/>
    <xdr:sp macro="" textlink="">
      <xdr:nvSpPr>
        <xdr:cNvPr id="4129" name="Text Box 33"/>
        <xdr:cNvSpPr txBox="1">
          <a:spLocks noChangeArrowheads="1"/>
        </xdr:cNvSpPr>
      </xdr:nvSpPr>
      <xdr:spPr bwMode="auto">
        <a:xfrm>
          <a:off x="5267325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66675</xdr:colOff>
      <xdr:row>100</xdr:row>
      <xdr:rowOff>0</xdr:rowOff>
    </xdr:from>
    <xdr:ext cx="216726" cy="239809"/>
    <xdr:sp macro="" textlink="">
      <xdr:nvSpPr>
        <xdr:cNvPr id="4130" name="Text Box 34"/>
        <xdr:cNvSpPr txBox="1">
          <a:spLocks noChangeArrowheads="1"/>
        </xdr:cNvSpPr>
      </xdr:nvSpPr>
      <xdr:spPr bwMode="auto">
        <a:xfrm>
          <a:off x="53340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100</xdr:row>
      <xdr:rowOff>0</xdr:rowOff>
    </xdr:from>
    <xdr:ext cx="216726" cy="239809"/>
    <xdr:sp macro="" textlink="">
      <xdr:nvSpPr>
        <xdr:cNvPr id="4131" name="Text Box 35"/>
        <xdr:cNvSpPr txBox="1">
          <a:spLocks noChangeArrowheads="1"/>
        </xdr:cNvSpPr>
      </xdr:nvSpPr>
      <xdr:spPr bwMode="auto">
        <a:xfrm>
          <a:off x="5781675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100</xdr:row>
      <xdr:rowOff>0</xdr:rowOff>
    </xdr:from>
    <xdr:ext cx="216726" cy="239809"/>
    <xdr:sp macro="" textlink="">
      <xdr:nvSpPr>
        <xdr:cNvPr id="4132" name="Text Box 36"/>
        <xdr:cNvSpPr txBox="1">
          <a:spLocks noChangeArrowheads="1"/>
        </xdr:cNvSpPr>
      </xdr:nvSpPr>
      <xdr:spPr bwMode="auto">
        <a:xfrm>
          <a:off x="5781675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100</xdr:row>
      <xdr:rowOff>0</xdr:rowOff>
    </xdr:from>
    <xdr:ext cx="216726" cy="239809"/>
    <xdr:sp macro="" textlink="">
      <xdr:nvSpPr>
        <xdr:cNvPr id="4133" name="Text Box 37"/>
        <xdr:cNvSpPr txBox="1">
          <a:spLocks noChangeArrowheads="1"/>
        </xdr:cNvSpPr>
      </xdr:nvSpPr>
      <xdr:spPr bwMode="auto">
        <a:xfrm>
          <a:off x="5781675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100</xdr:row>
      <xdr:rowOff>0</xdr:rowOff>
    </xdr:from>
    <xdr:ext cx="216726" cy="239809"/>
    <xdr:sp macro="" textlink="">
      <xdr:nvSpPr>
        <xdr:cNvPr id="4134" name="Text Box 38"/>
        <xdr:cNvSpPr txBox="1">
          <a:spLocks noChangeArrowheads="1"/>
        </xdr:cNvSpPr>
      </xdr:nvSpPr>
      <xdr:spPr bwMode="auto">
        <a:xfrm>
          <a:off x="5781675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35" name="Text Box 39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36" name="Text Box 40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37" name="Text Box 41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38" name="Text Box 42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39" name="Text Box 43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40" name="Text Box 44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41" name="Text Box 45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100</xdr:row>
      <xdr:rowOff>0</xdr:rowOff>
    </xdr:from>
    <xdr:ext cx="216726" cy="239809"/>
    <xdr:sp macro="" textlink="">
      <xdr:nvSpPr>
        <xdr:cNvPr id="4142" name="Text Box 46"/>
        <xdr:cNvSpPr txBox="1">
          <a:spLocks noChangeArrowheads="1"/>
        </xdr:cNvSpPr>
      </xdr:nvSpPr>
      <xdr:spPr bwMode="auto">
        <a:xfrm>
          <a:off x="6210300" y="171069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76</xdr:row>
      <xdr:rowOff>9525</xdr:rowOff>
    </xdr:from>
    <xdr:ext cx="216726" cy="239809"/>
    <xdr:sp macro="" textlink="">
      <xdr:nvSpPr>
        <xdr:cNvPr id="4144" name="Text Box 48"/>
        <xdr:cNvSpPr txBox="1">
          <a:spLocks noChangeArrowheads="1"/>
        </xdr:cNvSpPr>
      </xdr:nvSpPr>
      <xdr:spPr bwMode="auto">
        <a:xfrm>
          <a:off x="526732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80</xdr:row>
      <xdr:rowOff>9525</xdr:rowOff>
    </xdr:from>
    <xdr:ext cx="216726" cy="239809"/>
    <xdr:sp macro="" textlink="">
      <xdr:nvSpPr>
        <xdr:cNvPr id="4145" name="Text Box 49"/>
        <xdr:cNvSpPr txBox="1">
          <a:spLocks noChangeArrowheads="1"/>
        </xdr:cNvSpPr>
      </xdr:nvSpPr>
      <xdr:spPr bwMode="auto">
        <a:xfrm>
          <a:off x="526732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80</xdr:row>
      <xdr:rowOff>9525</xdr:rowOff>
    </xdr:from>
    <xdr:ext cx="216726" cy="239809"/>
    <xdr:sp macro="" textlink="">
      <xdr:nvSpPr>
        <xdr:cNvPr id="4146" name="Text Box 50"/>
        <xdr:cNvSpPr txBox="1">
          <a:spLocks noChangeArrowheads="1"/>
        </xdr:cNvSpPr>
      </xdr:nvSpPr>
      <xdr:spPr bwMode="auto">
        <a:xfrm>
          <a:off x="526732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80</xdr:row>
      <xdr:rowOff>9525</xdr:rowOff>
    </xdr:from>
    <xdr:ext cx="216726" cy="239809"/>
    <xdr:sp macro="" textlink="">
      <xdr:nvSpPr>
        <xdr:cNvPr id="4147" name="Text Box 51"/>
        <xdr:cNvSpPr txBox="1">
          <a:spLocks noChangeArrowheads="1"/>
        </xdr:cNvSpPr>
      </xdr:nvSpPr>
      <xdr:spPr bwMode="auto">
        <a:xfrm>
          <a:off x="526732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80</xdr:row>
      <xdr:rowOff>9525</xdr:rowOff>
    </xdr:from>
    <xdr:ext cx="216726" cy="239809"/>
    <xdr:sp macro="" textlink="">
      <xdr:nvSpPr>
        <xdr:cNvPr id="4148" name="Text Box 52"/>
        <xdr:cNvSpPr txBox="1">
          <a:spLocks noChangeArrowheads="1"/>
        </xdr:cNvSpPr>
      </xdr:nvSpPr>
      <xdr:spPr bwMode="auto">
        <a:xfrm>
          <a:off x="526732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96</xdr:row>
      <xdr:rowOff>9525</xdr:rowOff>
    </xdr:from>
    <xdr:ext cx="216726" cy="239809"/>
    <xdr:sp macro="" textlink="">
      <xdr:nvSpPr>
        <xdr:cNvPr id="4161" name="Text Box 65"/>
        <xdr:cNvSpPr txBox="1">
          <a:spLocks noChangeArrowheads="1"/>
        </xdr:cNvSpPr>
      </xdr:nvSpPr>
      <xdr:spPr bwMode="auto">
        <a:xfrm>
          <a:off x="6210300" y="1643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96</xdr:row>
      <xdr:rowOff>9525</xdr:rowOff>
    </xdr:from>
    <xdr:ext cx="216726" cy="239809"/>
    <xdr:sp macro="" textlink="">
      <xdr:nvSpPr>
        <xdr:cNvPr id="4162" name="Text Box 66"/>
        <xdr:cNvSpPr txBox="1">
          <a:spLocks noChangeArrowheads="1"/>
        </xdr:cNvSpPr>
      </xdr:nvSpPr>
      <xdr:spPr bwMode="auto">
        <a:xfrm>
          <a:off x="6210300" y="1643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96</xdr:row>
      <xdr:rowOff>9525</xdr:rowOff>
    </xdr:from>
    <xdr:ext cx="216726" cy="239809"/>
    <xdr:sp macro="" textlink="">
      <xdr:nvSpPr>
        <xdr:cNvPr id="4163" name="Text Box 67"/>
        <xdr:cNvSpPr txBox="1">
          <a:spLocks noChangeArrowheads="1"/>
        </xdr:cNvSpPr>
      </xdr:nvSpPr>
      <xdr:spPr bwMode="auto">
        <a:xfrm>
          <a:off x="6210300" y="1643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96</xdr:row>
      <xdr:rowOff>9525</xdr:rowOff>
    </xdr:from>
    <xdr:ext cx="216726" cy="239809"/>
    <xdr:sp macro="" textlink="">
      <xdr:nvSpPr>
        <xdr:cNvPr id="4164" name="Text Box 68"/>
        <xdr:cNvSpPr txBox="1">
          <a:spLocks noChangeArrowheads="1"/>
        </xdr:cNvSpPr>
      </xdr:nvSpPr>
      <xdr:spPr bwMode="auto">
        <a:xfrm>
          <a:off x="6210300" y="1643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97</xdr:row>
      <xdr:rowOff>9525</xdr:rowOff>
    </xdr:from>
    <xdr:ext cx="216726" cy="239809"/>
    <xdr:sp macro="" textlink="">
      <xdr:nvSpPr>
        <xdr:cNvPr id="4165" name="Text Box 69"/>
        <xdr:cNvSpPr txBox="1">
          <a:spLocks noChangeArrowheads="1"/>
        </xdr:cNvSpPr>
      </xdr:nvSpPr>
      <xdr:spPr bwMode="auto">
        <a:xfrm>
          <a:off x="5267325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97</xdr:row>
      <xdr:rowOff>9525</xdr:rowOff>
    </xdr:from>
    <xdr:ext cx="216726" cy="239809"/>
    <xdr:sp macro="" textlink="">
      <xdr:nvSpPr>
        <xdr:cNvPr id="4166" name="Text Box 70"/>
        <xdr:cNvSpPr txBox="1">
          <a:spLocks noChangeArrowheads="1"/>
        </xdr:cNvSpPr>
      </xdr:nvSpPr>
      <xdr:spPr bwMode="auto">
        <a:xfrm>
          <a:off x="5267325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97</xdr:row>
      <xdr:rowOff>9525</xdr:rowOff>
    </xdr:from>
    <xdr:ext cx="216726" cy="239809"/>
    <xdr:sp macro="" textlink="">
      <xdr:nvSpPr>
        <xdr:cNvPr id="4167" name="Text Box 71"/>
        <xdr:cNvSpPr txBox="1">
          <a:spLocks noChangeArrowheads="1"/>
        </xdr:cNvSpPr>
      </xdr:nvSpPr>
      <xdr:spPr bwMode="auto">
        <a:xfrm>
          <a:off x="5267325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66675</xdr:colOff>
      <xdr:row>97</xdr:row>
      <xdr:rowOff>9525</xdr:rowOff>
    </xdr:from>
    <xdr:ext cx="216726" cy="239809"/>
    <xdr:sp macro="" textlink="">
      <xdr:nvSpPr>
        <xdr:cNvPr id="4168" name="Text Box 72"/>
        <xdr:cNvSpPr txBox="1">
          <a:spLocks noChangeArrowheads="1"/>
        </xdr:cNvSpPr>
      </xdr:nvSpPr>
      <xdr:spPr bwMode="auto">
        <a:xfrm>
          <a:off x="53340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97</xdr:row>
      <xdr:rowOff>9525</xdr:rowOff>
    </xdr:from>
    <xdr:ext cx="216726" cy="239809"/>
    <xdr:sp macro="" textlink="">
      <xdr:nvSpPr>
        <xdr:cNvPr id="4169" name="Text Box 73"/>
        <xdr:cNvSpPr txBox="1">
          <a:spLocks noChangeArrowheads="1"/>
        </xdr:cNvSpPr>
      </xdr:nvSpPr>
      <xdr:spPr bwMode="auto">
        <a:xfrm>
          <a:off x="5781675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97</xdr:row>
      <xdr:rowOff>9525</xdr:rowOff>
    </xdr:from>
    <xdr:ext cx="216726" cy="239809"/>
    <xdr:sp macro="" textlink="">
      <xdr:nvSpPr>
        <xdr:cNvPr id="4170" name="Text Box 74"/>
        <xdr:cNvSpPr txBox="1">
          <a:spLocks noChangeArrowheads="1"/>
        </xdr:cNvSpPr>
      </xdr:nvSpPr>
      <xdr:spPr bwMode="auto">
        <a:xfrm>
          <a:off x="5781675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97</xdr:row>
      <xdr:rowOff>9525</xdr:rowOff>
    </xdr:from>
    <xdr:ext cx="216726" cy="239809"/>
    <xdr:sp macro="" textlink="">
      <xdr:nvSpPr>
        <xdr:cNvPr id="4171" name="Text Box 75"/>
        <xdr:cNvSpPr txBox="1">
          <a:spLocks noChangeArrowheads="1"/>
        </xdr:cNvSpPr>
      </xdr:nvSpPr>
      <xdr:spPr bwMode="auto">
        <a:xfrm>
          <a:off x="5781675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0</xdr:colOff>
      <xdr:row>97</xdr:row>
      <xdr:rowOff>9525</xdr:rowOff>
    </xdr:from>
    <xdr:ext cx="216726" cy="239809"/>
    <xdr:sp macro="" textlink="">
      <xdr:nvSpPr>
        <xdr:cNvPr id="4172" name="Text Box 76"/>
        <xdr:cNvSpPr txBox="1">
          <a:spLocks noChangeArrowheads="1"/>
        </xdr:cNvSpPr>
      </xdr:nvSpPr>
      <xdr:spPr bwMode="auto">
        <a:xfrm>
          <a:off x="5781675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73" name="Text Box 77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74" name="Text Box 78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75" name="Text Box 79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76" name="Text Box 80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77" name="Text Box 81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78" name="Text Box 82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79" name="Text Box 83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12</xdr:col>
      <xdr:colOff>0</xdr:colOff>
      <xdr:row>97</xdr:row>
      <xdr:rowOff>9525</xdr:rowOff>
    </xdr:from>
    <xdr:ext cx="216726" cy="239809"/>
    <xdr:sp macro="" textlink="">
      <xdr:nvSpPr>
        <xdr:cNvPr id="4180" name="Text Box 84"/>
        <xdr:cNvSpPr txBox="1">
          <a:spLocks noChangeArrowheads="1"/>
        </xdr:cNvSpPr>
      </xdr:nvSpPr>
      <xdr:spPr bwMode="auto">
        <a:xfrm>
          <a:off x="6210300" y="16602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81</xdr:row>
      <xdr:rowOff>9525</xdr:rowOff>
    </xdr:from>
    <xdr:ext cx="216726" cy="239809"/>
    <xdr:sp macro="" textlink="">
      <xdr:nvSpPr>
        <xdr:cNvPr id="4181" name="Text Box 85"/>
        <xdr:cNvSpPr txBox="1">
          <a:spLocks noChangeArrowheads="1"/>
        </xdr:cNvSpPr>
      </xdr:nvSpPr>
      <xdr:spPr bwMode="auto">
        <a:xfrm>
          <a:off x="526732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81</xdr:row>
      <xdr:rowOff>9525</xdr:rowOff>
    </xdr:from>
    <xdr:ext cx="216726" cy="239809"/>
    <xdr:sp macro="" textlink="">
      <xdr:nvSpPr>
        <xdr:cNvPr id="4182" name="Text Box 86"/>
        <xdr:cNvSpPr txBox="1">
          <a:spLocks noChangeArrowheads="1"/>
        </xdr:cNvSpPr>
      </xdr:nvSpPr>
      <xdr:spPr bwMode="auto">
        <a:xfrm>
          <a:off x="526732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81</xdr:row>
      <xdr:rowOff>9525</xdr:rowOff>
    </xdr:from>
    <xdr:ext cx="216726" cy="239809"/>
    <xdr:sp macro="" textlink="">
      <xdr:nvSpPr>
        <xdr:cNvPr id="4183" name="Text Box 87"/>
        <xdr:cNvSpPr txBox="1">
          <a:spLocks noChangeArrowheads="1"/>
        </xdr:cNvSpPr>
      </xdr:nvSpPr>
      <xdr:spPr bwMode="auto">
        <a:xfrm>
          <a:off x="526732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4185" name="Text Box 89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4186" name="Text Box 90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4187" name="Text Box 91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4188" name="Text Box 92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4189" name="Text Box 93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4190" name="Text Box 94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4191" name="Text Box 95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11</xdr:col>
      <xdr:colOff>361950</xdr:colOff>
      <xdr:row>83</xdr:row>
      <xdr:rowOff>28575</xdr:rowOff>
    </xdr:from>
    <xdr:ext cx="216726" cy="239809"/>
    <xdr:sp macro="" textlink="">
      <xdr:nvSpPr>
        <xdr:cNvPr id="4192" name="Text Box 96"/>
        <xdr:cNvSpPr txBox="1">
          <a:spLocks noChangeArrowheads="1"/>
        </xdr:cNvSpPr>
      </xdr:nvSpPr>
      <xdr:spPr bwMode="auto">
        <a:xfrm>
          <a:off x="6143625" y="14163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84</xdr:row>
      <xdr:rowOff>9525</xdr:rowOff>
    </xdr:from>
    <xdr:ext cx="216726" cy="239809"/>
    <xdr:sp macro="" textlink="">
      <xdr:nvSpPr>
        <xdr:cNvPr id="4193" name="Text Box 97"/>
        <xdr:cNvSpPr txBox="1">
          <a:spLocks noChangeArrowheads="1"/>
        </xdr:cNvSpPr>
      </xdr:nvSpPr>
      <xdr:spPr bwMode="auto">
        <a:xfrm>
          <a:off x="526732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84</xdr:row>
      <xdr:rowOff>9525</xdr:rowOff>
    </xdr:from>
    <xdr:ext cx="216726" cy="239809"/>
    <xdr:sp macro="" textlink="">
      <xdr:nvSpPr>
        <xdr:cNvPr id="4194" name="Text Box 98"/>
        <xdr:cNvSpPr txBox="1">
          <a:spLocks noChangeArrowheads="1"/>
        </xdr:cNvSpPr>
      </xdr:nvSpPr>
      <xdr:spPr bwMode="auto">
        <a:xfrm>
          <a:off x="526732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84</xdr:row>
      <xdr:rowOff>9525</xdr:rowOff>
    </xdr:from>
    <xdr:ext cx="216726" cy="239809"/>
    <xdr:sp macro="" textlink="">
      <xdr:nvSpPr>
        <xdr:cNvPr id="4195" name="Text Box 99"/>
        <xdr:cNvSpPr txBox="1">
          <a:spLocks noChangeArrowheads="1"/>
        </xdr:cNvSpPr>
      </xdr:nvSpPr>
      <xdr:spPr bwMode="auto">
        <a:xfrm>
          <a:off x="526732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84</xdr:row>
      <xdr:rowOff>9525</xdr:rowOff>
    </xdr:from>
    <xdr:ext cx="216726" cy="239809"/>
    <xdr:sp macro="" textlink="">
      <xdr:nvSpPr>
        <xdr:cNvPr id="4196" name="Text Box 100"/>
        <xdr:cNvSpPr txBox="1">
          <a:spLocks noChangeArrowheads="1"/>
        </xdr:cNvSpPr>
      </xdr:nvSpPr>
      <xdr:spPr bwMode="auto">
        <a:xfrm>
          <a:off x="526732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85</xdr:row>
      <xdr:rowOff>9525</xdr:rowOff>
    </xdr:from>
    <xdr:ext cx="216726" cy="239809"/>
    <xdr:sp macro="" textlink="">
      <xdr:nvSpPr>
        <xdr:cNvPr id="4197" name="Text Box 101"/>
        <xdr:cNvSpPr txBox="1">
          <a:spLocks noChangeArrowheads="1"/>
        </xdr:cNvSpPr>
      </xdr:nvSpPr>
      <xdr:spPr bwMode="auto">
        <a:xfrm>
          <a:off x="526732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85</xdr:row>
      <xdr:rowOff>9525</xdr:rowOff>
    </xdr:from>
    <xdr:ext cx="216726" cy="239809"/>
    <xdr:sp macro="" textlink="">
      <xdr:nvSpPr>
        <xdr:cNvPr id="4198" name="Text Box 102"/>
        <xdr:cNvSpPr txBox="1">
          <a:spLocks noChangeArrowheads="1"/>
        </xdr:cNvSpPr>
      </xdr:nvSpPr>
      <xdr:spPr bwMode="auto">
        <a:xfrm>
          <a:off x="526732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85</xdr:row>
      <xdr:rowOff>9525</xdr:rowOff>
    </xdr:from>
    <xdr:ext cx="216726" cy="239809"/>
    <xdr:sp macro="" textlink="">
      <xdr:nvSpPr>
        <xdr:cNvPr id="4199" name="Text Box 103"/>
        <xdr:cNvSpPr txBox="1">
          <a:spLocks noChangeArrowheads="1"/>
        </xdr:cNvSpPr>
      </xdr:nvSpPr>
      <xdr:spPr bwMode="auto">
        <a:xfrm>
          <a:off x="526732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85</xdr:row>
      <xdr:rowOff>9525</xdr:rowOff>
    </xdr:from>
    <xdr:ext cx="216726" cy="239809"/>
    <xdr:sp macro="" textlink="">
      <xdr:nvSpPr>
        <xdr:cNvPr id="4200" name="Text Box 104"/>
        <xdr:cNvSpPr txBox="1">
          <a:spLocks noChangeArrowheads="1"/>
        </xdr:cNvSpPr>
      </xdr:nvSpPr>
      <xdr:spPr bwMode="auto">
        <a:xfrm>
          <a:off x="526732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86</xdr:row>
      <xdr:rowOff>9525</xdr:rowOff>
    </xdr:from>
    <xdr:ext cx="216726" cy="239809"/>
    <xdr:sp macro="" textlink="">
      <xdr:nvSpPr>
        <xdr:cNvPr id="4201" name="Text Box 105"/>
        <xdr:cNvSpPr txBox="1">
          <a:spLocks noChangeArrowheads="1"/>
        </xdr:cNvSpPr>
      </xdr:nvSpPr>
      <xdr:spPr bwMode="auto">
        <a:xfrm>
          <a:off x="5267325" y="146589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86</xdr:row>
      <xdr:rowOff>9525</xdr:rowOff>
    </xdr:from>
    <xdr:ext cx="216726" cy="239809"/>
    <xdr:sp macro="" textlink="">
      <xdr:nvSpPr>
        <xdr:cNvPr id="4202" name="Text Box 106"/>
        <xdr:cNvSpPr txBox="1">
          <a:spLocks noChangeArrowheads="1"/>
        </xdr:cNvSpPr>
      </xdr:nvSpPr>
      <xdr:spPr bwMode="auto">
        <a:xfrm>
          <a:off x="5267325" y="146589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86</xdr:row>
      <xdr:rowOff>9525</xdr:rowOff>
    </xdr:from>
    <xdr:ext cx="216726" cy="239809"/>
    <xdr:sp macro="" textlink="">
      <xdr:nvSpPr>
        <xdr:cNvPr id="4203" name="Text Box 107"/>
        <xdr:cNvSpPr txBox="1">
          <a:spLocks noChangeArrowheads="1"/>
        </xdr:cNvSpPr>
      </xdr:nvSpPr>
      <xdr:spPr bwMode="auto">
        <a:xfrm>
          <a:off x="5267325" y="146589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86</xdr:row>
      <xdr:rowOff>9525</xdr:rowOff>
    </xdr:from>
    <xdr:ext cx="216726" cy="239809"/>
    <xdr:sp macro="" textlink="">
      <xdr:nvSpPr>
        <xdr:cNvPr id="4204" name="Text Box 108"/>
        <xdr:cNvSpPr txBox="1">
          <a:spLocks noChangeArrowheads="1"/>
        </xdr:cNvSpPr>
      </xdr:nvSpPr>
      <xdr:spPr bwMode="auto">
        <a:xfrm>
          <a:off x="5267325" y="146589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17" name="Text Box 121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18" name="Text Box 122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19" name="Text Box 123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20" name="Text Box 124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21" name="Text Box 125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22" name="Text Box 126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23" name="Text Box 127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89</xdr:row>
      <xdr:rowOff>9525</xdr:rowOff>
    </xdr:from>
    <xdr:ext cx="216726" cy="239809"/>
    <xdr:sp macro="" textlink="">
      <xdr:nvSpPr>
        <xdr:cNvPr id="4224" name="Text Box 128"/>
        <xdr:cNvSpPr txBox="1">
          <a:spLocks noChangeArrowheads="1"/>
        </xdr:cNvSpPr>
      </xdr:nvSpPr>
      <xdr:spPr bwMode="auto">
        <a:xfrm>
          <a:off x="5267325" y="15230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25" name="Text Box 129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26" name="Text Box 130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27" name="Text Box 131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28" name="Text Box 132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29" name="Text Box 133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30" name="Text Box 134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31" name="Text Box 135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90</xdr:row>
      <xdr:rowOff>9525</xdr:rowOff>
    </xdr:from>
    <xdr:ext cx="216726" cy="239809"/>
    <xdr:sp macro="" textlink="">
      <xdr:nvSpPr>
        <xdr:cNvPr id="4232" name="Text Box 136"/>
        <xdr:cNvSpPr txBox="1">
          <a:spLocks noChangeArrowheads="1"/>
        </xdr:cNvSpPr>
      </xdr:nvSpPr>
      <xdr:spPr bwMode="auto">
        <a:xfrm>
          <a:off x="5267325" y="15401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91</xdr:row>
      <xdr:rowOff>9525</xdr:rowOff>
    </xdr:from>
    <xdr:ext cx="216726" cy="239809"/>
    <xdr:sp macro="" textlink="">
      <xdr:nvSpPr>
        <xdr:cNvPr id="4233" name="Text Box 137"/>
        <xdr:cNvSpPr txBox="1">
          <a:spLocks noChangeArrowheads="1"/>
        </xdr:cNvSpPr>
      </xdr:nvSpPr>
      <xdr:spPr bwMode="auto">
        <a:xfrm>
          <a:off x="526732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91</xdr:row>
      <xdr:rowOff>9525</xdr:rowOff>
    </xdr:from>
    <xdr:ext cx="216726" cy="239809"/>
    <xdr:sp macro="" textlink="">
      <xdr:nvSpPr>
        <xdr:cNvPr id="4234" name="Text Box 138"/>
        <xdr:cNvSpPr txBox="1">
          <a:spLocks noChangeArrowheads="1"/>
        </xdr:cNvSpPr>
      </xdr:nvSpPr>
      <xdr:spPr bwMode="auto">
        <a:xfrm>
          <a:off x="526732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91</xdr:row>
      <xdr:rowOff>9525</xdr:rowOff>
    </xdr:from>
    <xdr:ext cx="216726" cy="239809"/>
    <xdr:sp macro="" textlink="">
      <xdr:nvSpPr>
        <xdr:cNvPr id="4235" name="Text Box 139"/>
        <xdr:cNvSpPr txBox="1">
          <a:spLocks noChangeArrowheads="1"/>
        </xdr:cNvSpPr>
      </xdr:nvSpPr>
      <xdr:spPr bwMode="auto">
        <a:xfrm>
          <a:off x="526732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91</xdr:row>
      <xdr:rowOff>9525</xdr:rowOff>
    </xdr:from>
    <xdr:ext cx="216726" cy="239809"/>
    <xdr:sp macro="" textlink="">
      <xdr:nvSpPr>
        <xdr:cNvPr id="4236" name="Text Box 140"/>
        <xdr:cNvSpPr txBox="1">
          <a:spLocks noChangeArrowheads="1"/>
        </xdr:cNvSpPr>
      </xdr:nvSpPr>
      <xdr:spPr bwMode="auto">
        <a:xfrm>
          <a:off x="526732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37" name="Text Box 141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38" name="Text Box 142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39" name="Text Box 143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40" name="Text Box 144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41" name="Text Box 145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42" name="Text Box 146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43" name="Text Box 147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68</xdr:row>
      <xdr:rowOff>9525</xdr:rowOff>
    </xdr:from>
    <xdr:ext cx="216726" cy="239809"/>
    <xdr:sp macro="" textlink="">
      <xdr:nvSpPr>
        <xdr:cNvPr id="4244" name="Text Box 148"/>
        <xdr:cNvSpPr txBox="1">
          <a:spLocks noChangeArrowheads="1"/>
        </xdr:cNvSpPr>
      </xdr:nvSpPr>
      <xdr:spPr bwMode="auto">
        <a:xfrm>
          <a:off x="2657475" y="115728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45" name="Text Box 149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46" name="Text Box 150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47" name="Text Box 151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48" name="Text Box 152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49" name="Text Box 153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50" name="Text Box 154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51" name="Text Box 155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69</xdr:row>
      <xdr:rowOff>9525</xdr:rowOff>
    </xdr:from>
    <xdr:ext cx="216726" cy="239809"/>
    <xdr:sp macro="" textlink="">
      <xdr:nvSpPr>
        <xdr:cNvPr id="4252" name="Text Box 156"/>
        <xdr:cNvSpPr txBox="1">
          <a:spLocks noChangeArrowheads="1"/>
        </xdr:cNvSpPr>
      </xdr:nvSpPr>
      <xdr:spPr bwMode="auto">
        <a:xfrm>
          <a:off x="2657475" y="117443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53" name="Text Box 157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54" name="Text Box 158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55" name="Text Box 159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56" name="Text Box 160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57" name="Text Box 161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58" name="Text Box 162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59" name="Text Box 163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70</xdr:row>
      <xdr:rowOff>9525</xdr:rowOff>
    </xdr:from>
    <xdr:ext cx="216726" cy="239809"/>
    <xdr:sp macro="" textlink="">
      <xdr:nvSpPr>
        <xdr:cNvPr id="4260" name="Text Box 164"/>
        <xdr:cNvSpPr txBox="1">
          <a:spLocks noChangeArrowheads="1"/>
        </xdr:cNvSpPr>
      </xdr:nvSpPr>
      <xdr:spPr bwMode="auto">
        <a:xfrm>
          <a:off x="2657475" y="119157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1" name="Text Box 165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2" name="Text Box 166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3" name="Text Box 167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4" name="Text Box 168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5" name="Text Box 169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6" name="Text Box 170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7" name="Text Box 171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71</xdr:row>
      <xdr:rowOff>9525</xdr:rowOff>
    </xdr:from>
    <xdr:ext cx="216726" cy="239809"/>
    <xdr:sp macro="" textlink="">
      <xdr:nvSpPr>
        <xdr:cNvPr id="4268" name="Text Box 172"/>
        <xdr:cNvSpPr txBox="1">
          <a:spLocks noChangeArrowheads="1"/>
        </xdr:cNvSpPr>
      </xdr:nvSpPr>
      <xdr:spPr bwMode="auto">
        <a:xfrm>
          <a:off x="2657475" y="120872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69" name="Text Box 173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0" name="Text Box 174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1" name="Text Box 175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2" name="Text Box 176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3" name="Text Box 177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4" name="Text Box 178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5" name="Text Box 179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6" name="Text Box 180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7" name="Text Box 181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8" name="Text Box 182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79" name="Text Box 183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72</xdr:row>
      <xdr:rowOff>9525</xdr:rowOff>
    </xdr:from>
    <xdr:ext cx="216726" cy="239809"/>
    <xdr:sp macro="" textlink="">
      <xdr:nvSpPr>
        <xdr:cNvPr id="4280" name="Text Box 184"/>
        <xdr:cNvSpPr txBox="1">
          <a:spLocks noChangeArrowheads="1"/>
        </xdr:cNvSpPr>
      </xdr:nvSpPr>
      <xdr:spPr bwMode="auto">
        <a:xfrm>
          <a:off x="2657475" y="122586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1" name="Text Box 185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2" name="Text Box 186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3" name="Text Box 187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4" name="Text Box 188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5" name="Text Box 189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6" name="Text Box 190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7" name="Text Box 191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73</xdr:row>
      <xdr:rowOff>9525</xdr:rowOff>
    </xdr:from>
    <xdr:ext cx="216726" cy="239809"/>
    <xdr:sp macro="" textlink="">
      <xdr:nvSpPr>
        <xdr:cNvPr id="4288" name="Text Box 192"/>
        <xdr:cNvSpPr txBox="1">
          <a:spLocks noChangeArrowheads="1"/>
        </xdr:cNvSpPr>
      </xdr:nvSpPr>
      <xdr:spPr bwMode="auto">
        <a:xfrm>
          <a:off x="2657475" y="124301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89" name="Text Box 193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90" name="Text Box 194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91" name="Text Box 195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92" name="Text Box 196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93" name="Text Box 197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94" name="Text Box 198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95" name="Text Box 199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74</xdr:row>
      <xdr:rowOff>9525</xdr:rowOff>
    </xdr:from>
    <xdr:ext cx="216726" cy="239809"/>
    <xdr:sp macro="" textlink="">
      <xdr:nvSpPr>
        <xdr:cNvPr id="4296" name="Text Box 200"/>
        <xdr:cNvSpPr txBox="1">
          <a:spLocks noChangeArrowheads="1"/>
        </xdr:cNvSpPr>
      </xdr:nvSpPr>
      <xdr:spPr bwMode="auto">
        <a:xfrm>
          <a:off x="2657475" y="126015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297" name="Text Box 201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298" name="Text Box 202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299" name="Text Box 203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300" name="Text Box 204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301" name="Text Box 205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302" name="Text Box 206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303" name="Text Box 207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75</xdr:row>
      <xdr:rowOff>9525</xdr:rowOff>
    </xdr:from>
    <xdr:ext cx="216726" cy="239809"/>
    <xdr:sp macro="" textlink="">
      <xdr:nvSpPr>
        <xdr:cNvPr id="4304" name="Text Box 208"/>
        <xdr:cNvSpPr txBox="1">
          <a:spLocks noChangeArrowheads="1"/>
        </xdr:cNvSpPr>
      </xdr:nvSpPr>
      <xdr:spPr bwMode="auto">
        <a:xfrm>
          <a:off x="2657475" y="127730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05" name="Text Box 209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06" name="Text Box 210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07" name="Text Box 211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08" name="Text Box 212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09" name="Text Box 213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0" name="Text Box 214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1" name="Text Box 215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2" name="Text Box 216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3" name="Text Box 217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4" name="Text Box 218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5" name="Text Box 219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6" name="Text Box 220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7" name="Text Box 221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8" name="Text Box 222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19" name="Text Box 223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76</xdr:row>
      <xdr:rowOff>9525</xdr:rowOff>
    </xdr:from>
    <xdr:ext cx="216726" cy="239809"/>
    <xdr:sp macro="" textlink="">
      <xdr:nvSpPr>
        <xdr:cNvPr id="4320" name="Text Box 224"/>
        <xdr:cNvSpPr txBox="1">
          <a:spLocks noChangeArrowheads="1"/>
        </xdr:cNvSpPr>
      </xdr:nvSpPr>
      <xdr:spPr bwMode="auto">
        <a:xfrm>
          <a:off x="2657475" y="129444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1" name="Text Box 225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2" name="Text Box 226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3" name="Text Box 227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4" name="Text Box 228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5" name="Text Box 229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6" name="Text Box 230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7" name="Text Box 231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8" name="Text Box 232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29" name="Text Box 233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0" name="Text Box 234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1" name="Text Box 235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2" name="Text Box 236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3" name="Text Box 237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4" name="Text Box 238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5" name="Text Box 239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6" name="Text Box 240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7" name="Text Box 241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8" name="Text Box 242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39" name="Text Box 243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77</xdr:row>
      <xdr:rowOff>9525</xdr:rowOff>
    </xdr:from>
    <xdr:ext cx="216726" cy="239809"/>
    <xdr:sp macro="" textlink="">
      <xdr:nvSpPr>
        <xdr:cNvPr id="4340" name="Text Box 244"/>
        <xdr:cNvSpPr txBox="1">
          <a:spLocks noChangeArrowheads="1"/>
        </xdr:cNvSpPr>
      </xdr:nvSpPr>
      <xdr:spPr bwMode="auto">
        <a:xfrm>
          <a:off x="2657475" y="131159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1" name="Text Box 245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2" name="Text Box 246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3" name="Text Box 247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4" name="Text Box 248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5" name="Text Box 249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6" name="Text Box 250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7" name="Text Box 251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8" name="Text Box 252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49" name="Text Box 253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0" name="Text Box 254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1" name="Text Box 255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2" name="Text Box 256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3" name="Text Box 257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4" name="Text Box 258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5" name="Text Box 259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6" name="Text Box 260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7" name="Text Box 261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8" name="Text Box 262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59" name="Text Box 263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78</xdr:row>
      <xdr:rowOff>9525</xdr:rowOff>
    </xdr:from>
    <xdr:ext cx="216726" cy="239809"/>
    <xdr:sp macro="" textlink="">
      <xdr:nvSpPr>
        <xdr:cNvPr id="4360" name="Text Box 264"/>
        <xdr:cNvSpPr txBox="1">
          <a:spLocks noChangeArrowheads="1"/>
        </xdr:cNvSpPr>
      </xdr:nvSpPr>
      <xdr:spPr bwMode="auto">
        <a:xfrm>
          <a:off x="2657475" y="13287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1" name="Text Box 265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2" name="Text Box 266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3" name="Text Box 267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4" name="Text Box 268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5" name="Text Box 269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6" name="Text Box 270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7" name="Text Box 271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8" name="Text Box 272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69" name="Text Box 273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0" name="Text Box 274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1" name="Text Box 275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2" name="Text Box 276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3" name="Text Box 277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4" name="Text Box 278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5" name="Text Box 279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6" name="Text Box 280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7" name="Text Box 281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8" name="Text Box 282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79" name="Text Box 283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79</xdr:row>
      <xdr:rowOff>9525</xdr:rowOff>
    </xdr:from>
    <xdr:ext cx="216726" cy="239809"/>
    <xdr:sp macro="" textlink="">
      <xdr:nvSpPr>
        <xdr:cNvPr id="4380" name="Text Box 284"/>
        <xdr:cNvSpPr txBox="1">
          <a:spLocks noChangeArrowheads="1"/>
        </xdr:cNvSpPr>
      </xdr:nvSpPr>
      <xdr:spPr bwMode="auto">
        <a:xfrm>
          <a:off x="2657475" y="13458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1" name="Text Box 285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2" name="Text Box 286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3" name="Text Box 287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4" name="Text Box 288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5" name="Text Box 289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6" name="Text Box 290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7" name="Text Box 291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8" name="Text Box 292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89" name="Text Box 293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0" name="Text Box 294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1" name="Text Box 295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2" name="Text Box 296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3" name="Text Box 297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4" name="Text Box 298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5" name="Text Box 299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6" name="Text Box 300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7" name="Text Box 301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8" name="Text Box 302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399" name="Text Box 303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80</xdr:row>
      <xdr:rowOff>9525</xdr:rowOff>
    </xdr:from>
    <xdr:ext cx="216726" cy="239809"/>
    <xdr:sp macro="" textlink="">
      <xdr:nvSpPr>
        <xdr:cNvPr id="4400" name="Text Box 304"/>
        <xdr:cNvSpPr txBox="1">
          <a:spLocks noChangeArrowheads="1"/>
        </xdr:cNvSpPr>
      </xdr:nvSpPr>
      <xdr:spPr bwMode="auto">
        <a:xfrm>
          <a:off x="2657475" y="13630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1" name="Text Box 305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2" name="Text Box 306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3" name="Text Box 307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4" name="Text Box 308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5" name="Text Box 309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6" name="Text Box 310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7" name="Text Box 311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8" name="Text Box 312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09" name="Text Box 313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0" name="Text Box 314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1" name="Text Box 315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2" name="Text Box 316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3" name="Text Box 317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4" name="Text Box 318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5" name="Text Box 319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6" name="Text Box 320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7" name="Text Box 321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8" name="Text Box 322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19" name="Text Box 323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81</xdr:row>
      <xdr:rowOff>9525</xdr:rowOff>
    </xdr:from>
    <xdr:ext cx="216726" cy="239809"/>
    <xdr:sp macro="" textlink="">
      <xdr:nvSpPr>
        <xdr:cNvPr id="4420" name="Text Box 324"/>
        <xdr:cNvSpPr txBox="1">
          <a:spLocks noChangeArrowheads="1"/>
        </xdr:cNvSpPr>
      </xdr:nvSpPr>
      <xdr:spPr bwMode="auto">
        <a:xfrm>
          <a:off x="2657475" y="13801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1" name="Text Box 325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2" name="Text Box 326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3" name="Text Box 327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4" name="Text Box 328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5" name="Text Box 329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6" name="Text Box 330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7" name="Text Box 331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8" name="Text Box 332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29" name="Text Box 333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0" name="Text Box 334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1" name="Text Box 335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2" name="Text Box 336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3" name="Text Box 337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4" name="Text Box 338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5" name="Text Box 339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6" name="Text Box 340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7" name="Text Box 341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8" name="Text Box 342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39" name="Text Box 343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82</xdr:row>
      <xdr:rowOff>9525</xdr:rowOff>
    </xdr:from>
    <xdr:ext cx="216726" cy="239809"/>
    <xdr:sp macro="" textlink="">
      <xdr:nvSpPr>
        <xdr:cNvPr id="4440" name="Text Box 344"/>
        <xdr:cNvSpPr txBox="1">
          <a:spLocks noChangeArrowheads="1"/>
        </xdr:cNvSpPr>
      </xdr:nvSpPr>
      <xdr:spPr bwMode="auto">
        <a:xfrm>
          <a:off x="265747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1" name="Text Box 345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2" name="Text Box 346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3" name="Text Box 347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4" name="Text Box 348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5" name="Text Box 349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6" name="Text Box 350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7" name="Text Box 351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8" name="Text Box 352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49" name="Text Box 353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0" name="Text Box 354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1" name="Text Box 355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2" name="Text Box 356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3" name="Text Box 357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4" name="Text Box 358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5" name="Text Box 359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6" name="Text Box 360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7" name="Text Box 361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8" name="Text Box 362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59" name="Text Box 363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83</xdr:row>
      <xdr:rowOff>9525</xdr:rowOff>
    </xdr:from>
    <xdr:ext cx="216726" cy="239809"/>
    <xdr:sp macro="" textlink="">
      <xdr:nvSpPr>
        <xdr:cNvPr id="4460" name="Text Box 364"/>
        <xdr:cNvSpPr txBox="1">
          <a:spLocks noChangeArrowheads="1"/>
        </xdr:cNvSpPr>
      </xdr:nvSpPr>
      <xdr:spPr bwMode="auto">
        <a:xfrm>
          <a:off x="265747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1" name="Text Box 365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2" name="Text Box 366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3" name="Text Box 367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4" name="Text Box 368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5" name="Text Box 369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6" name="Text Box 370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7" name="Text Box 371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8" name="Text Box 372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69" name="Text Box 373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0" name="Text Box 374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1" name="Text Box 375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2" name="Text Box 376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3" name="Text Box 377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4" name="Text Box 378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5" name="Text Box 379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6" name="Text Box 380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7" name="Text Box 381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8" name="Text Box 382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79" name="Text Box 383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84</xdr:row>
      <xdr:rowOff>9525</xdr:rowOff>
    </xdr:from>
    <xdr:ext cx="216726" cy="239809"/>
    <xdr:sp macro="" textlink="">
      <xdr:nvSpPr>
        <xdr:cNvPr id="4480" name="Text Box 384"/>
        <xdr:cNvSpPr txBox="1">
          <a:spLocks noChangeArrowheads="1"/>
        </xdr:cNvSpPr>
      </xdr:nvSpPr>
      <xdr:spPr bwMode="auto">
        <a:xfrm>
          <a:off x="265747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1" name="Text Box 385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2" name="Text Box 386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3" name="Text Box 387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4" name="Text Box 388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5" name="Text Box 389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6" name="Text Box 390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7" name="Text Box 391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8" name="Text Box 392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85</xdr:row>
      <xdr:rowOff>9525</xdr:rowOff>
    </xdr:from>
    <xdr:ext cx="216726" cy="239809"/>
    <xdr:sp macro="" textlink="">
      <xdr:nvSpPr>
        <xdr:cNvPr id="4489" name="Text Box 393"/>
        <xdr:cNvSpPr txBox="1">
          <a:spLocks noChangeArrowheads="1"/>
        </xdr:cNvSpPr>
      </xdr:nvSpPr>
      <xdr:spPr bwMode="auto">
        <a:xfrm>
          <a:off x="2657475" y="144875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1" name="Text Box 505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2" name="Text Box 506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3" name="Text Box 507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4" name="Text Box 508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5" name="Text Box 509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6" name="Text Box 510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7" name="Text Box 511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8" name="Text Box 512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09" name="Text Box 513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10" name="Text Box 514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11" name="Text Box 515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12" name="Text Box 516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13" name="Text Box 517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91</xdr:row>
      <xdr:rowOff>9525</xdr:rowOff>
    </xdr:from>
    <xdr:ext cx="216726" cy="239809"/>
    <xdr:sp macro="" textlink="">
      <xdr:nvSpPr>
        <xdr:cNvPr id="4614" name="Text Box 518"/>
        <xdr:cNvSpPr txBox="1">
          <a:spLocks noChangeArrowheads="1"/>
        </xdr:cNvSpPr>
      </xdr:nvSpPr>
      <xdr:spPr bwMode="auto">
        <a:xfrm>
          <a:off x="2657475" y="155733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1" name="Text Box 525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2" name="Text Box 526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3" name="Text Box 527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4" name="Text Box 528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5" name="Text Box 529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6" name="Text Box 530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7" name="Text Box 531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8" name="Text Box 532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29" name="Text Box 533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0" name="Text Box 534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1" name="Text Box 535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2" name="Text Box 536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3" name="Text Box 537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4" name="Text Box 538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5" name="Text Box 539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6" name="Text Box 540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7" name="Text Box 541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92</xdr:row>
      <xdr:rowOff>9525</xdr:rowOff>
    </xdr:from>
    <xdr:ext cx="216726" cy="239809"/>
    <xdr:sp macro="" textlink="">
      <xdr:nvSpPr>
        <xdr:cNvPr id="4638" name="Text Box 542"/>
        <xdr:cNvSpPr txBox="1">
          <a:spLocks noChangeArrowheads="1"/>
        </xdr:cNvSpPr>
      </xdr:nvSpPr>
      <xdr:spPr bwMode="auto">
        <a:xfrm>
          <a:off x="2657475" y="157448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93</xdr:row>
      <xdr:rowOff>9525</xdr:rowOff>
    </xdr:from>
    <xdr:ext cx="216726" cy="239809"/>
    <xdr:sp macro="" textlink="">
      <xdr:nvSpPr>
        <xdr:cNvPr id="4641" name="Text Box 545"/>
        <xdr:cNvSpPr txBox="1">
          <a:spLocks noChangeArrowheads="1"/>
        </xdr:cNvSpPr>
      </xdr:nvSpPr>
      <xdr:spPr bwMode="auto">
        <a:xfrm>
          <a:off x="2657475" y="15916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93</xdr:row>
      <xdr:rowOff>9525</xdr:rowOff>
    </xdr:from>
    <xdr:ext cx="216726" cy="239809"/>
    <xdr:sp macro="" textlink="">
      <xdr:nvSpPr>
        <xdr:cNvPr id="4642" name="Text Box 546"/>
        <xdr:cNvSpPr txBox="1">
          <a:spLocks noChangeArrowheads="1"/>
        </xdr:cNvSpPr>
      </xdr:nvSpPr>
      <xdr:spPr bwMode="auto">
        <a:xfrm>
          <a:off x="2657475" y="159162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1" name="Text Box 565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2" name="Text Box 566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3" name="Text Box 567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4" name="Text Box 568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5" name="Text Box 569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6" name="Text Box 570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7" name="Text Box 571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8" name="Text Box 572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5</xdr:col>
      <xdr:colOff>0</xdr:colOff>
      <xdr:row>94</xdr:row>
      <xdr:rowOff>9525</xdr:rowOff>
    </xdr:from>
    <xdr:ext cx="216726" cy="239809"/>
    <xdr:sp macro="" textlink="">
      <xdr:nvSpPr>
        <xdr:cNvPr id="4669" name="Text Box 573"/>
        <xdr:cNvSpPr txBox="1">
          <a:spLocks noChangeArrowheads="1"/>
        </xdr:cNvSpPr>
      </xdr:nvSpPr>
      <xdr:spPr bwMode="auto">
        <a:xfrm>
          <a:off x="2657475" y="160877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20572" name="Text Box 1116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20573" name="Text Box 1117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20574" name="Text Box 1118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82</xdr:row>
      <xdr:rowOff>9525</xdr:rowOff>
    </xdr:from>
    <xdr:ext cx="216726" cy="239809"/>
    <xdr:sp macro="" textlink="">
      <xdr:nvSpPr>
        <xdr:cNvPr id="20575" name="Text Box 1119"/>
        <xdr:cNvSpPr txBox="1">
          <a:spLocks noChangeArrowheads="1"/>
        </xdr:cNvSpPr>
      </xdr:nvSpPr>
      <xdr:spPr bwMode="auto">
        <a:xfrm>
          <a:off x="5267325" y="139731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20576" name="Text Box 1120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20577" name="Text Box 1121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20578" name="Text Box 1122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20579" name="Text Box 1123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20580" name="Text Box 1124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20581" name="Text Box 1125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83</xdr:row>
      <xdr:rowOff>9525</xdr:rowOff>
    </xdr:from>
    <xdr:ext cx="216726" cy="239809"/>
    <xdr:sp macro="" textlink="">
      <xdr:nvSpPr>
        <xdr:cNvPr id="20582" name="Text Box 1126"/>
        <xdr:cNvSpPr txBox="1">
          <a:spLocks noChangeArrowheads="1"/>
        </xdr:cNvSpPr>
      </xdr:nvSpPr>
      <xdr:spPr bwMode="auto">
        <a:xfrm>
          <a:off x="5267325" y="14144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84</xdr:row>
      <xdr:rowOff>9525</xdr:rowOff>
    </xdr:from>
    <xdr:ext cx="216726" cy="239809"/>
    <xdr:sp macro="" textlink="">
      <xdr:nvSpPr>
        <xdr:cNvPr id="20583" name="Text Box 1127"/>
        <xdr:cNvSpPr txBox="1">
          <a:spLocks noChangeArrowheads="1"/>
        </xdr:cNvSpPr>
      </xdr:nvSpPr>
      <xdr:spPr bwMode="auto">
        <a:xfrm>
          <a:off x="526732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84</xdr:row>
      <xdr:rowOff>9525</xdr:rowOff>
    </xdr:from>
    <xdr:ext cx="216726" cy="239809"/>
    <xdr:sp macro="" textlink="">
      <xdr:nvSpPr>
        <xdr:cNvPr id="20584" name="Text Box 1128"/>
        <xdr:cNvSpPr txBox="1">
          <a:spLocks noChangeArrowheads="1"/>
        </xdr:cNvSpPr>
      </xdr:nvSpPr>
      <xdr:spPr bwMode="auto">
        <a:xfrm>
          <a:off x="526732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10</xdr:col>
      <xdr:colOff>0</xdr:colOff>
      <xdr:row>84</xdr:row>
      <xdr:rowOff>9525</xdr:rowOff>
    </xdr:from>
    <xdr:ext cx="216726" cy="239809"/>
    <xdr:sp macro="" textlink="">
      <xdr:nvSpPr>
        <xdr:cNvPr id="20585" name="Text Box 1129"/>
        <xdr:cNvSpPr txBox="1">
          <a:spLocks noChangeArrowheads="1"/>
        </xdr:cNvSpPr>
      </xdr:nvSpPr>
      <xdr:spPr bwMode="auto">
        <a:xfrm>
          <a:off x="5267325" y="1431607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238125</xdr:colOff>
      <xdr:row>0</xdr:row>
      <xdr:rowOff>0</xdr:rowOff>
    </xdr:to>
    <xdr:pic>
      <xdr:nvPicPr>
        <xdr:cNvPr id="26184" name="Picture 1" descr="Знак ТВК(JPE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27649" name="Text Box 1"/>
        <xdr:cNvSpPr txBox="1">
          <a:spLocks noChangeArrowheads="1"/>
        </xdr:cNvSpPr>
      </xdr:nvSpPr>
      <xdr:spPr bwMode="auto">
        <a:xfrm>
          <a:off x="6019800" y="6429375"/>
          <a:ext cx="0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oneCellAnchor>
    <xdr:from>
      <xdr:col>7</xdr:col>
      <xdr:colOff>600075</xdr:colOff>
      <xdr:row>75</xdr:row>
      <xdr:rowOff>0</xdr:rowOff>
    </xdr:from>
    <xdr:ext cx="216726" cy="239809"/>
    <xdr:sp macro="" textlink="">
      <xdr:nvSpPr>
        <xdr:cNvPr id="27650" name="Text Box 2"/>
        <xdr:cNvSpPr txBox="1">
          <a:spLocks noChangeArrowheads="1"/>
        </xdr:cNvSpPr>
      </xdr:nvSpPr>
      <xdr:spPr bwMode="auto">
        <a:xfrm>
          <a:off x="4924425" y="124587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7651" name="Text Box 3"/>
        <xdr:cNvSpPr txBox="1">
          <a:spLocks noChangeArrowheads="1"/>
        </xdr:cNvSpPr>
      </xdr:nvSpPr>
      <xdr:spPr bwMode="auto">
        <a:xfrm>
          <a:off x="6019800" y="6591300"/>
          <a:ext cx="0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oneCellAnchor>
    <xdr:from>
      <xdr:col>7</xdr:col>
      <xdr:colOff>600075</xdr:colOff>
      <xdr:row>76</xdr:row>
      <xdr:rowOff>0</xdr:rowOff>
    </xdr:from>
    <xdr:ext cx="216726" cy="239809"/>
    <xdr:sp macro="" textlink="">
      <xdr:nvSpPr>
        <xdr:cNvPr id="27652" name="Text Box 4"/>
        <xdr:cNvSpPr txBox="1">
          <a:spLocks noChangeArrowheads="1"/>
        </xdr:cNvSpPr>
      </xdr:nvSpPr>
      <xdr:spPr bwMode="auto">
        <a:xfrm>
          <a:off x="4924425" y="1262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7</xdr:col>
      <xdr:colOff>600075</xdr:colOff>
      <xdr:row>75</xdr:row>
      <xdr:rowOff>0</xdr:rowOff>
    </xdr:from>
    <xdr:ext cx="216726" cy="239809"/>
    <xdr:sp macro="" textlink="">
      <xdr:nvSpPr>
        <xdr:cNvPr id="27653" name="Text Box 5"/>
        <xdr:cNvSpPr txBox="1">
          <a:spLocks noChangeArrowheads="1"/>
        </xdr:cNvSpPr>
      </xdr:nvSpPr>
      <xdr:spPr bwMode="auto">
        <a:xfrm>
          <a:off x="4924425" y="124587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7</xdr:col>
      <xdr:colOff>600075</xdr:colOff>
      <xdr:row>76</xdr:row>
      <xdr:rowOff>0</xdr:rowOff>
    </xdr:from>
    <xdr:ext cx="216726" cy="239809"/>
    <xdr:sp macro="" textlink="">
      <xdr:nvSpPr>
        <xdr:cNvPr id="27654" name="Text Box 6"/>
        <xdr:cNvSpPr txBox="1">
          <a:spLocks noChangeArrowheads="1"/>
        </xdr:cNvSpPr>
      </xdr:nvSpPr>
      <xdr:spPr bwMode="auto">
        <a:xfrm>
          <a:off x="4924425" y="1262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7</xdr:col>
      <xdr:colOff>600075</xdr:colOff>
      <xdr:row>75</xdr:row>
      <xdr:rowOff>0</xdr:rowOff>
    </xdr:from>
    <xdr:ext cx="216726" cy="239809"/>
    <xdr:sp macro="" textlink="">
      <xdr:nvSpPr>
        <xdr:cNvPr id="27655" name="Text Box 7"/>
        <xdr:cNvSpPr txBox="1">
          <a:spLocks noChangeArrowheads="1"/>
        </xdr:cNvSpPr>
      </xdr:nvSpPr>
      <xdr:spPr bwMode="auto">
        <a:xfrm>
          <a:off x="4924425" y="124587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7</xdr:col>
      <xdr:colOff>600075</xdr:colOff>
      <xdr:row>76</xdr:row>
      <xdr:rowOff>0</xdr:rowOff>
    </xdr:from>
    <xdr:ext cx="216726" cy="239809"/>
    <xdr:sp macro="" textlink="">
      <xdr:nvSpPr>
        <xdr:cNvPr id="27656" name="Text Box 8"/>
        <xdr:cNvSpPr txBox="1">
          <a:spLocks noChangeArrowheads="1"/>
        </xdr:cNvSpPr>
      </xdr:nvSpPr>
      <xdr:spPr bwMode="auto">
        <a:xfrm>
          <a:off x="4924425" y="1262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7</xdr:col>
      <xdr:colOff>600075</xdr:colOff>
      <xdr:row>75</xdr:row>
      <xdr:rowOff>0</xdr:rowOff>
    </xdr:from>
    <xdr:ext cx="216726" cy="239809"/>
    <xdr:sp macro="" textlink="">
      <xdr:nvSpPr>
        <xdr:cNvPr id="27657" name="Text Box 9"/>
        <xdr:cNvSpPr txBox="1">
          <a:spLocks noChangeArrowheads="1"/>
        </xdr:cNvSpPr>
      </xdr:nvSpPr>
      <xdr:spPr bwMode="auto">
        <a:xfrm>
          <a:off x="4924425" y="12458700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  <xdr:oneCellAnchor>
    <xdr:from>
      <xdr:col>7</xdr:col>
      <xdr:colOff>600075</xdr:colOff>
      <xdr:row>76</xdr:row>
      <xdr:rowOff>0</xdr:rowOff>
    </xdr:from>
    <xdr:ext cx="216726" cy="239809"/>
    <xdr:sp macro="" textlink="">
      <xdr:nvSpPr>
        <xdr:cNvPr id="27658" name="Text Box 10"/>
        <xdr:cNvSpPr txBox="1">
          <a:spLocks noChangeArrowheads="1"/>
        </xdr:cNvSpPr>
      </xdr:nvSpPr>
      <xdr:spPr bwMode="auto">
        <a:xfrm>
          <a:off x="4924425" y="12620625"/>
          <a:ext cx="216726" cy="239809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7</xdr:col>
      <xdr:colOff>962025</xdr:colOff>
      <xdr:row>6</xdr:row>
      <xdr:rowOff>514350</xdr:rowOff>
    </xdr:to>
    <xdr:pic>
      <xdr:nvPicPr>
        <xdr:cNvPr id="167107" name="Picture 456" descr="41bbb36125502bf56316ef7cbd00a919.gif (396×232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114550"/>
          <a:ext cx="9620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885825</xdr:colOff>
      <xdr:row>16</xdr:row>
      <xdr:rowOff>38100</xdr:rowOff>
    </xdr:to>
    <xdr:pic>
      <xdr:nvPicPr>
        <xdr:cNvPr id="167108" name="Picture 641" descr="92ddd1054843fb64fe6c05486febff5e.jpg (272×309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819400"/>
          <a:ext cx="8858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923925</xdr:colOff>
      <xdr:row>24</xdr:row>
      <xdr:rowOff>104775</xdr:rowOff>
    </xdr:to>
    <xdr:pic>
      <xdr:nvPicPr>
        <xdr:cNvPr id="167109" name="Picture 642" descr="3a2e56c58e57c735c96ed13c3ab979a1.jpg (298×335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4095750"/>
          <a:ext cx="9239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933450</xdr:colOff>
      <xdr:row>32</xdr:row>
      <xdr:rowOff>219075</xdr:rowOff>
    </xdr:to>
    <xdr:pic>
      <xdr:nvPicPr>
        <xdr:cNvPr id="167110" name="Picture 955" descr="e4a64d8ac0cd9ed9557918c56ad3972f.jpg (291×288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5400675"/>
          <a:ext cx="9334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923925</xdr:colOff>
      <xdr:row>43</xdr:row>
      <xdr:rowOff>38100</xdr:rowOff>
    </xdr:to>
    <xdr:pic>
      <xdr:nvPicPr>
        <xdr:cNvPr id="167111" name="Picture 1025" descr="e90a8b3d4105bbaee08bad84d597a4d0.jpg (283×217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0" r="21323"/>
        <a:stretch>
          <a:fillRect/>
        </a:stretch>
      </xdr:blipFill>
      <xdr:spPr bwMode="auto">
        <a:xfrm>
          <a:off x="4905375" y="6991350"/>
          <a:ext cx="9239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866775</xdr:colOff>
      <xdr:row>47</xdr:row>
      <xdr:rowOff>209550</xdr:rowOff>
    </xdr:to>
    <xdr:pic>
      <xdr:nvPicPr>
        <xdr:cNvPr id="167112" name="Picture 1026" descr="fe5f6e09dc0dafdd5ed795af73410e3f.jpg (318×314)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8153400"/>
          <a:ext cx="866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876300</xdr:colOff>
      <xdr:row>52</xdr:row>
      <xdr:rowOff>200025</xdr:rowOff>
    </xdr:to>
    <xdr:pic>
      <xdr:nvPicPr>
        <xdr:cNvPr id="167113" name="Picture 1024" descr="efd612ea40fd3e2c47ea4bb3fe5a25c7.jpg (283×286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9467850"/>
          <a:ext cx="8763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895350</xdr:colOff>
      <xdr:row>59</xdr:row>
      <xdr:rowOff>219075</xdr:rowOff>
    </xdr:to>
    <xdr:pic>
      <xdr:nvPicPr>
        <xdr:cNvPr id="167114" name="Picture 1025" descr="d66217a04b56ca6f2807ca5316c3094c.jpg (286×316)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1649075"/>
          <a:ext cx="895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857250</xdr:colOff>
      <xdr:row>64</xdr:row>
      <xdr:rowOff>190500</xdr:rowOff>
    </xdr:to>
    <xdr:pic>
      <xdr:nvPicPr>
        <xdr:cNvPr id="16711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2963525"/>
          <a:ext cx="8572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904875</xdr:colOff>
      <xdr:row>73</xdr:row>
      <xdr:rowOff>66675</xdr:rowOff>
    </xdr:to>
    <xdr:pic>
      <xdr:nvPicPr>
        <xdr:cNvPr id="167116" name="Picture 663" descr="6e9343fdfe66cc2a20b0586280d6c23d.jpg (284×251)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18" r="11372" b="5315"/>
        <a:stretch>
          <a:fillRect/>
        </a:stretch>
      </xdr:blipFill>
      <xdr:spPr bwMode="auto">
        <a:xfrm>
          <a:off x="4905375" y="14258925"/>
          <a:ext cx="904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952500</xdr:colOff>
      <xdr:row>85</xdr:row>
      <xdr:rowOff>114300</xdr:rowOff>
    </xdr:to>
    <xdr:pic>
      <xdr:nvPicPr>
        <xdr:cNvPr id="167117" name="Picture 664" descr="510985684eb573a8f6ed22eefe648942.jpg (328×355)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5706725"/>
          <a:ext cx="952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100</xdr:row>
      <xdr:rowOff>0</xdr:rowOff>
    </xdr:from>
    <xdr:to>
      <xdr:col>7</xdr:col>
      <xdr:colOff>685800</xdr:colOff>
      <xdr:row>113</xdr:row>
      <xdr:rowOff>47625</xdr:rowOff>
    </xdr:to>
    <xdr:pic>
      <xdr:nvPicPr>
        <xdr:cNvPr id="167118" name="Изображение 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6" t="827" r="1654" b="3719"/>
        <a:stretch>
          <a:fillRect/>
        </a:stretch>
      </xdr:blipFill>
      <xdr:spPr bwMode="auto">
        <a:xfrm>
          <a:off x="4229100" y="19411950"/>
          <a:ext cx="13620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123</xdr:row>
      <xdr:rowOff>0</xdr:rowOff>
    </xdr:from>
    <xdr:to>
      <xdr:col>7</xdr:col>
      <xdr:colOff>685800</xdr:colOff>
      <xdr:row>134</xdr:row>
      <xdr:rowOff>85725</xdr:rowOff>
    </xdr:to>
    <xdr:pic>
      <xdr:nvPicPr>
        <xdr:cNvPr id="167119" name="Изображение 2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5" t="2365" r="15968" b="2151"/>
        <a:stretch>
          <a:fillRect/>
        </a:stretch>
      </xdr:blipFill>
      <xdr:spPr bwMode="auto">
        <a:xfrm>
          <a:off x="4229100" y="22698075"/>
          <a:ext cx="136207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218</xdr:row>
      <xdr:rowOff>0</xdr:rowOff>
    </xdr:from>
    <xdr:to>
      <xdr:col>7</xdr:col>
      <xdr:colOff>647700</xdr:colOff>
      <xdr:row>230</xdr:row>
      <xdr:rowOff>123825</xdr:rowOff>
    </xdr:to>
    <xdr:pic>
      <xdr:nvPicPr>
        <xdr:cNvPr id="167120" name="Изображение 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2" t="2730" r="13649" b="6203"/>
        <a:stretch>
          <a:fillRect/>
        </a:stretch>
      </xdr:blipFill>
      <xdr:spPr bwMode="auto">
        <a:xfrm>
          <a:off x="4229100" y="37490400"/>
          <a:ext cx="13239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7</xdr:col>
      <xdr:colOff>819150</xdr:colOff>
      <xdr:row>11</xdr:row>
      <xdr:rowOff>66675</xdr:rowOff>
    </xdr:to>
    <xdr:pic>
      <xdr:nvPicPr>
        <xdr:cNvPr id="130397" name="Picture 301" descr="172a430e0c4ecb678ec9fcf7e1ac87ab.jpg (254×228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171575"/>
          <a:ext cx="8191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1143000</xdr:colOff>
      <xdr:row>19</xdr:row>
      <xdr:rowOff>66675</xdr:rowOff>
    </xdr:to>
    <xdr:pic>
      <xdr:nvPicPr>
        <xdr:cNvPr id="130398" name="Picture 308" descr="e4541c8a9c37cb8770916ebec1da7d98.jpg (242×174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333625"/>
          <a:ext cx="1143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1143000</xdr:colOff>
      <xdr:row>29</xdr:row>
      <xdr:rowOff>57150</xdr:rowOff>
    </xdr:to>
    <xdr:pic>
      <xdr:nvPicPr>
        <xdr:cNvPr id="130399" name="Picture 308" descr="e4541c8a9c37cb8770916ebec1da7d98.jpg (242×174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771900"/>
          <a:ext cx="1143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1143000</xdr:colOff>
      <xdr:row>38</xdr:row>
      <xdr:rowOff>66675</xdr:rowOff>
    </xdr:to>
    <xdr:pic>
      <xdr:nvPicPr>
        <xdr:cNvPr id="130400" name="Picture 308" descr="e4541c8a9c37cb8770916ebec1da7d98.jpg (242×174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095875"/>
          <a:ext cx="1143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>
            <a:alpha val="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wrap="none" lIns="91440" tIns="45720" rIns="91440" bIns="4572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>
            <a:alpha val="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wrap="none" lIns="91440" tIns="45720" rIns="91440" bIns="45720" upright="1">
        <a:spAutoFit/>
      </a:bodyPr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abfans.ru/" TargetMode="External"/><Relationship Id="rId1" Type="http://schemas.openxmlformats.org/officeDocument/2006/relationships/hyperlink" Target="mailto:order@abfans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teplov@orgrme.ru" TargetMode="External"/><Relationship Id="rId1" Type="http://schemas.openxmlformats.org/officeDocument/2006/relationships/hyperlink" Target="http://www.ventcom.ru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teplov@orgrme.ru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://www.ventcom.ru/" TargetMode="External"/><Relationship Id="rId7" Type="http://schemas.openxmlformats.org/officeDocument/2006/relationships/hyperlink" Target="mailto:teplov@orgrme.ru" TargetMode="External"/><Relationship Id="rId12" Type="http://schemas.openxmlformats.org/officeDocument/2006/relationships/hyperlink" Target="mailto:teplov@orgrme.ru" TargetMode="External"/><Relationship Id="rId2" Type="http://schemas.openxmlformats.org/officeDocument/2006/relationships/hyperlink" Target="mailto:teplov@orgrme.ru" TargetMode="External"/><Relationship Id="rId1" Type="http://schemas.openxmlformats.org/officeDocument/2006/relationships/hyperlink" Target="http://www.ventcom.ru/" TargetMode="External"/><Relationship Id="rId6" Type="http://schemas.openxmlformats.org/officeDocument/2006/relationships/hyperlink" Target="http://www.ventcom.ru/" TargetMode="External"/><Relationship Id="rId11" Type="http://schemas.openxmlformats.org/officeDocument/2006/relationships/hyperlink" Target="http://www.ventcom.ru/" TargetMode="External"/><Relationship Id="rId5" Type="http://schemas.openxmlformats.org/officeDocument/2006/relationships/hyperlink" Target="mailto:teplov@orgrme.ru" TargetMode="External"/><Relationship Id="rId10" Type="http://schemas.openxmlformats.org/officeDocument/2006/relationships/hyperlink" Target="mailto:teplov@orgrme.ru" TargetMode="External"/><Relationship Id="rId4" Type="http://schemas.openxmlformats.org/officeDocument/2006/relationships/hyperlink" Target="http://www.ventcom.ru/" TargetMode="External"/><Relationship Id="rId9" Type="http://schemas.openxmlformats.org/officeDocument/2006/relationships/hyperlink" Target="http://www.ventcom.r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mailto:teplov@orgrme.ru" TargetMode="External"/><Relationship Id="rId1" Type="http://schemas.openxmlformats.org/officeDocument/2006/relationships/hyperlink" Target="http://www.ventcom.ru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0"/>
  <sheetViews>
    <sheetView tabSelected="1" zoomScaleNormal="100" zoomScaleSheetLayoutView="100" workbookViewId="0">
      <selection activeCell="O22" sqref="O22"/>
    </sheetView>
  </sheetViews>
  <sheetFormatPr defaultRowHeight="12.75"/>
  <cols>
    <col min="1" max="1" width="7.7109375" style="1" customWidth="1"/>
    <col min="2" max="2" width="4.7109375" style="1" customWidth="1"/>
    <col min="3" max="3" width="6.42578125" style="1" customWidth="1"/>
    <col min="4" max="4" width="5.7109375" style="1" customWidth="1"/>
    <col min="5" max="5" width="9.5703125" style="1" customWidth="1"/>
    <col min="6" max="7" width="8.7109375" style="1" customWidth="1"/>
    <col min="8" max="8" width="8.5703125" style="1" customWidth="1"/>
    <col min="9" max="9" width="9" style="1" customWidth="1"/>
    <col min="10" max="10" width="7.42578125" style="1" customWidth="1"/>
    <col min="11" max="11" width="10.28515625" style="1" customWidth="1"/>
    <col min="12" max="16384" width="9.140625" style="1"/>
  </cols>
  <sheetData>
    <row r="1" spans="1:11" customFormat="1" ht="15" customHeight="1">
      <c r="A1" s="1429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</row>
    <row r="2" spans="1:11" customFormat="1" ht="1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</row>
    <row r="3" spans="1:11" customFormat="1" ht="30.75" customHeight="1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</row>
    <row r="4" spans="1:11" s="422" customFormat="1" ht="12.75" customHeight="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</row>
    <row r="5" spans="1:11" customFormat="1" ht="21" customHeigh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</row>
    <row r="6" spans="1:11" ht="15" customHeight="1" thickBot="1">
      <c r="A6" s="1431" t="s">
        <v>1134</v>
      </c>
      <c r="B6" s="1431"/>
      <c r="C6" s="1431"/>
      <c r="D6" s="1431"/>
      <c r="E6" s="1431"/>
      <c r="F6" s="1431"/>
      <c r="G6" s="1431"/>
      <c r="H6" s="1431"/>
      <c r="I6" s="1431"/>
      <c r="J6" s="1431"/>
      <c r="K6" s="1431"/>
    </row>
    <row r="7" spans="1:11" ht="11.25" customHeight="1">
      <c r="A7" s="1432" t="s">
        <v>1137</v>
      </c>
      <c r="B7" s="1434" t="s">
        <v>1139</v>
      </c>
      <c r="C7" s="1434" t="s">
        <v>1138</v>
      </c>
      <c r="D7" s="1434" t="s">
        <v>126</v>
      </c>
      <c r="E7" s="1434"/>
      <c r="F7" s="1434" t="s">
        <v>732</v>
      </c>
      <c r="G7" s="1434" t="s">
        <v>733</v>
      </c>
      <c r="H7" s="1434" t="s">
        <v>128</v>
      </c>
      <c r="I7" s="1434"/>
      <c r="J7" s="1434"/>
      <c r="K7" s="385" t="s">
        <v>489</v>
      </c>
    </row>
    <row r="8" spans="1:11" ht="33" customHeight="1" thickBot="1">
      <c r="A8" s="1433"/>
      <c r="B8" s="1435"/>
      <c r="C8" s="1435"/>
      <c r="D8" s="10" t="s">
        <v>132</v>
      </c>
      <c r="E8" s="10" t="s">
        <v>133</v>
      </c>
      <c r="F8" s="1435"/>
      <c r="G8" s="1436"/>
      <c r="H8" s="10" t="s">
        <v>748</v>
      </c>
      <c r="I8" s="10" t="s">
        <v>735</v>
      </c>
      <c r="J8" s="10" t="s">
        <v>747</v>
      </c>
      <c r="K8" s="58" t="s">
        <v>1135</v>
      </c>
    </row>
    <row r="9" spans="1:11" s="49" customFormat="1" ht="12.95" customHeight="1">
      <c r="A9" s="1438">
        <v>2.5</v>
      </c>
      <c r="B9" s="12">
        <v>1</v>
      </c>
      <c r="C9" s="12">
        <v>6</v>
      </c>
      <c r="D9" s="12">
        <v>0.12</v>
      </c>
      <c r="E9" s="1441">
        <v>1500</v>
      </c>
      <c r="F9" s="12">
        <v>7796.9999999999991</v>
      </c>
      <c r="G9" s="12">
        <v>19941</v>
      </c>
      <c r="H9" s="12">
        <v>16640</v>
      </c>
      <c r="I9" s="12">
        <v>24440</v>
      </c>
      <c r="J9" s="12">
        <v>15470</v>
      </c>
      <c r="K9" s="203">
        <v>18722</v>
      </c>
    </row>
    <row r="10" spans="1:11" s="49" customFormat="1" ht="12.95" customHeight="1">
      <c r="A10" s="1439"/>
      <c r="B10" s="8">
        <v>1</v>
      </c>
      <c r="C10" s="8">
        <v>9</v>
      </c>
      <c r="D10" s="8">
        <v>0.12</v>
      </c>
      <c r="E10" s="1437"/>
      <c r="F10" s="8">
        <v>7796.9999999999991</v>
      </c>
      <c r="G10" s="8">
        <v>19941</v>
      </c>
      <c r="H10" s="8">
        <v>16640</v>
      </c>
      <c r="I10" s="8">
        <v>24440</v>
      </c>
      <c r="J10" s="8">
        <v>15470</v>
      </c>
      <c r="K10" s="161">
        <v>18722</v>
      </c>
    </row>
    <row r="11" spans="1:11" s="49" customFormat="1" ht="12.95" customHeight="1">
      <c r="A11" s="1439"/>
      <c r="B11" s="8">
        <v>1</v>
      </c>
      <c r="C11" s="8">
        <v>6</v>
      </c>
      <c r="D11" s="8">
        <v>0.25</v>
      </c>
      <c r="E11" s="1437">
        <v>3000</v>
      </c>
      <c r="F11" s="8">
        <v>7992.4999999999991</v>
      </c>
      <c r="G11" s="8">
        <v>13052.499999999998</v>
      </c>
      <c r="H11" s="8">
        <v>17173</v>
      </c>
      <c r="I11" s="8">
        <v>24544</v>
      </c>
      <c r="J11" s="8">
        <v>0</v>
      </c>
      <c r="K11" s="161">
        <v>12534.999999999998</v>
      </c>
    </row>
    <row r="12" spans="1:11" s="49" customFormat="1" ht="12.95" customHeight="1">
      <c r="A12" s="1439"/>
      <c r="B12" s="8">
        <v>1</v>
      </c>
      <c r="C12" s="8">
        <v>9</v>
      </c>
      <c r="D12" s="8">
        <v>0.37</v>
      </c>
      <c r="E12" s="1437"/>
      <c r="F12" s="8">
        <v>7957.9999999999991</v>
      </c>
      <c r="G12" s="8">
        <v>21160</v>
      </c>
      <c r="H12" s="8">
        <v>17537</v>
      </c>
      <c r="I12" s="8">
        <v>24830</v>
      </c>
      <c r="J12" s="8">
        <v>15626</v>
      </c>
      <c r="K12" s="161">
        <v>19688</v>
      </c>
    </row>
    <row r="13" spans="1:11" s="49" customFormat="1" ht="12.75" customHeight="1" thickBot="1">
      <c r="A13" s="1440"/>
      <c r="B13" s="9">
        <v>1</v>
      </c>
      <c r="C13" s="9">
        <v>6.9</v>
      </c>
      <c r="D13" s="1436" t="s">
        <v>1136</v>
      </c>
      <c r="E13" s="1436"/>
      <c r="F13" s="9">
        <v>6842.4999999999991</v>
      </c>
      <c r="G13" s="9" t="s">
        <v>134</v>
      </c>
      <c r="H13" s="9" t="s">
        <v>134</v>
      </c>
      <c r="I13" s="9" t="s">
        <v>134</v>
      </c>
      <c r="J13" s="9" t="s">
        <v>134</v>
      </c>
      <c r="K13" s="207" t="s">
        <v>134</v>
      </c>
    </row>
    <row r="14" spans="1:11" s="49" customFormat="1" ht="12.95" customHeight="1">
      <c r="A14" s="1438">
        <v>2.8</v>
      </c>
      <c r="B14" s="12">
        <v>1</v>
      </c>
      <c r="C14" s="12">
        <v>6</v>
      </c>
      <c r="D14" s="12">
        <v>0.12</v>
      </c>
      <c r="E14" s="1441">
        <v>1500</v>
      </c>
      <c r="F14" s="12">
        <v>8395</v>
      </c>
      <c r="G14" s="12">
        <v>14880.999999999998</v>
      </c>
      <c r="H14" s="12" t="s">
        <v>134</v>
      </c>
      <c r="I14" s="12" t="s">
        <v>134</v>
      </c>
      <c r="J14" s="12">
        <v>20774</v>
      </c>
      <c r="K14" s="203" t="s">
        <v>134</v>
      </c>
    </row>
    <row r="15" spans="1:11" s="49" customFormat="1" ht="12.95" customHeight="1">
      <c r="A15" s="1439"/>
      <c r="B15" s="8">
        <v>1</v>
      </c>
      <c r="C15" s="8">
        <v>9</v>
      </c>
      <c r="D15" s="8">
        <v>0.12</v>
      </c>
      <c r="E15" s="1442"/>
      <c r="F15" s="8">
        <v>8395</v>
      </c>
      <c r="G15" s="8">
        <v>14880.999999999998</v>
      </c>
      <c r="H15" s="8" t="s">
        <v>134</v>
      </c>
      <c r="I15" s="8" t="s">
        <v>134</v>
      </c>
      <c r="J15" s="8">
        <v>20774</v>
      </c>
      <c r="K15" s="161" t="s">
        <v>134</v>
      </c>
    </row>
    <row r="16" spans="1:11" s="49" customFormat="1" ht="12.95" customHeight="1">
      <c r="A16" s="1439"/>
      <c r="B16" s="8">
        <v>1</v>
      </c>
      <c r="C16" s="8">
        <v>6</v>
      </c>
      <c r="D16" s="8">
        <v>0.55000000000000004</v>
      </c>
      <c r="E16" s="1437">
        <v>3000</v>
      </c>
      <c r="F16" s="8">
        <v>8636.5</v>
      </c>
      <c r="G16" s="8">
        <v>15674.499999999998</v>
      </c>
      <c r="H16" s="8" t="s">
        <v>134</v>
      </c>
      <c r="I16" s="8" t="s">
        <v>134</v>
      </c>
      <c r="J16" s="8">
        <v>21359</v>
      </c>
      <c r="K16" s="161" t="s">
        <v>134</v>
      </c>
    </row>
    <row r="17" spans="1:11" s="49" customFormat="1" ht="12.95" customHeight="1">
      <c r="A17" s="1439"/>
      <c r="B17" s="8">
        <v>1</v>
      </c>
      <c r="C17" s="8">
        <v>9</v>
      </c>
      <c r="D17" s="8">
        <v>0.75</v>
      </c>
      <c r="E17" s="1442"/>
      <c r="F17" s="175">
        <v>8993</v>
      </c>
      <c r="G17" s="8">
        <v>17020</v>
      </c>
      <c r="H17" s="8" t="s">
        <v>134</v>
      </c>
      <c r="I17" s="8" t="s">
        <v>134</v>
      </c>
      <c r="J17" s="8">
        <v>22243</v>
      </c>
      <c r="K17" s="161" t="s">
        <v>134</v>
      </c>
    </row>
    <row r="18" spans="1:11" s="49" customFormat="1" ht="11.25" customHeight="1" thickBot="1">
      <c r="A18" s="1440"/>
      <c r="B18" s="9">
        <v>1</v>
      </c>
      <c r="C18" s="9">
        <v>6.9</v>
      </c>
      <c r="D18" s="1436" t="s">
        <v>1136</v>
      </c>
      <c r="E18" s="1436"/>
      <c r="F18" s="9">
        <v>7589.9999999999991</v>
      </c>
      <c r="G18" s="9" t="s">
        <v>134</v>
      </c>
      <c r="H18" s="9" t="s">
        <v>134</v>
      </c>
      <c r="I18" s="9" t="s">
        <v>134</v>
      </c>
      <c r="J18" s="9" t="s">
        <v>134</v>
      </c>
      <c r="K18" s="207" t="s">
        <v>134</v>
      </c>
    </row>
    <row r="19" spans="1:11" s="49" customFormat="1" ht="12.95" customHeight="1">
      <c r="A19" s="1438">
        <v>3.15</v>
      </c>
      <c r="B19" s="12">
        <v>1</v>
      </c>
      <c r="C19" s="12">
        <v>6</v>
      </c>
      <c r="D19" s="12">
        <v>0.12</v>
      </c>
      <c r="E19" s="1441">
        <v>1500</v>
      </c>
      <c r="F19" s="12">
        <v>8636.5</v>
      </c>
      <c r="G19" s="12">
        <v>33384.5</v>
      </c>
      <c r="H19" s="12">
        <v>18486</v>
      </c>
      <c r="I19" s="12">
        <v>39754</v>
      </c>
      <c r="J19" s="12">
        <v>17771</v>
      </c>
      <c r="K19" s="203">
        <v>21160</v>
      </c>
    </row>
    <row r="20" spans="1:11" s="49" customFormat="1" ht="12.95" customHeight="1">
      <c r="A20" s="1439"/>
      <c r="B20" s="8">
        <v>1</v>
      </c>
      <c r="C20" s="8">
        <v>9</v>
      </c>
      <c r="D20" s="8">
        <v>0.12</v>
      </c>
      <c r="E20" s="1437"/>
      <c r="F20" s="8">
        <v>8636.5</v>
      </c>
      <c r="G20" s="8">
        <v>33384.5</v>
      </c>
      <c r="H20" s="8">
        <v>18486</v>
      </c>
      <c r="I20" s="8">
        <v>39754</v>
      </c>
      <c r="J20" s="8">
        <v>17771</v>
      </c>
      <c r="K20" s="161">
        <v>21160</v>
      </c>
    </row>
    <row r="21" spans="1:11" s="49" customFormat="1" ht="12.95" customHeight="1">
      <c r="A21" s="1439"/>
      <c r="B21" s="480">
        <v>1</v>
      </c>
      <c r="C21" s="8">
        <v>6</v>
      </c>
      <c r="D21" s="8">
        <v>0.55000000000000004</v>
      </c>
      <c r="E21" s="1437">
        <v>3000</v>
      </c>
      <c r="F21" s="40">
        <v>8774.5</v>
      </c>
      <c r="G21" s="8">
        <v>34902.5</v>
      </c>
      <c r="H21" s="8">
        <v>18785</v>
      </c>
      <c r="I21" s="8">
        <v>41548</v>
      </c>
      <c r="J21" s="8">
        <v>18304</v>
      </c>
      <c r="K21" s="161">
        <v>21574</v>
      </c>
    </row>
    <row r="22" spans="1:11" s="49" customFormat="1" ht="12.95" customHeight="1">
      <c r="A22" s="1439"/>
      <c r="B22" s="480">
        <v>1</v>
      </c>
      <c r="C22" s="8">
        <v>9</v>
      </c>
      <c r="D22" s="8">
        <v>0.75</v>
      </c>
      <c r="E22" s="1437"/>
      <c r="F22" s="8">
        <v>9142.5</v>
      </c>
      <c r="G22" s="8">
        <v>35489</v>
      </c>
      <c r="H22" s="8">
        <v>19539</v>
      </c>
      <c r="I22" s="8">
        <v>42237</v>
      </c>
      <c r="J22" s="8">
        <v>19045</v>
      </c>
      <c r="K22" s="161">
        <v>21804</v>
      </c>
    </row>
    <row r="23" spans="1:11" s="49" customFormat="1" ht="12.75" customHeight="1" thickBot="1">
      <c r="A23" s="1440"/>
      <c r="B23" s="481">
        <v>1</v>
      </c>
      <c r="C23" s="9">
        <v>6.9</v>
      </c>
      <c r="D23" s="1436" t="s">
        <v>1136</v>
      </c>
      <c r="E23" s="1436"/>
      <c r="F23" s="9">
        <v>8728.5</v>
      </c>
      <c r="G23" s="9" t="s">
        <v>134</v>
      </c>
      <c r="H23" s="9" t="s">
        <v>134</v>
      </c>
      <c r="I23" s="9" t="s">
        <v>134</v>
      </c>
      <c r="J23" s="9" t="s">
        <v>134</v>
      </c>
      <c r="K23" s="207" t="s">
        <v>134</v>
      </c>
    </row>
    <row r="24" spans="1:11" s="49" customFormat="1" ht="12.95" customHeight="1">
      <c r="A24" s="1438">
        <v>3.55</v>
      </c>
      <c r="B24" s="482">
        <v>1</v>
      </c>
      <c r="C24" s="12">
        <v>6</v>
      </c>
      <c r="D24" s="12">
        <v>0.18</v>
      </c>
      <c r="E24" s="1441">
        <v>1500</v>
      </c>
      <c r="F24" s="12">
        <v>10062.5</v>
      </c>
      <c r="G24" s="12">
        <v>33384.5</v>
      </c>
      <c r="H24" s="12" t="s">
        <v>134</v>
      </c>
      <c r="I24" s="12" t="s">
        <v>134</v>
      </c>
      <c r="J24" s="12">
        <v>24882</v>
      </c>
      <c r="K24" s="203" t="s">
        <v>134</v>
      </c>
    </row>
    <row r="25" spans="1:11" s="49" customFormat="1" ht="12.95" customHeight="1">
      <c r="A25" s="1439"/>
      <c r="B25" s="480">
        <v>1</v>
      </c>
      <c r="C25" s="8">
        <v>9</v>
      </c>
      <c r="D25" s="8">
        <v>0.12</v>
      </c>
      <c r="E25" s="1437"/>
      <c r="F25" s="8">
        <v>10062.5</v>
      </c>
      <c r="G25" s="8">
        <v>33384.5</v>
      </c>
      <c r="H25" s="8" t="s">
        <v>134</v>
      </c>
      <c r="I25" s="8" t="s">
        <v>134</v>
      </c>
      <c r="J25" s="8">
        <v>24882</v>
      </c>
      <c r="K25" s="161" t="s">
        <v>134</v>
      </c>
    </row>
    <row r="26" spans="1:11" s="49" customFormat="1" ht="12.95" customHeight="1">
      <c r="A26" s="1439"/>
      <c r="B26" s="480">
        <v>1</v>
      </c>
      <c r="C26" s="8">
        <v>6</v>
      </c>
      <c r="D26" s="8">
        <v>2.2000000000000002</v>
      </c>
      <c r="E26" s="1437">
        <v>3000</v>
      </c>
      <c r="F26" s="40">
        <v>12592.499999999998</v>
      </c>
      <c r="G26" s="8">
        <v>40836.5</v>
      </c>
      <c r="H26" s="8" t="s">
        <v>134</v>
      </c>
      <c r="I26" s="8" t="s">
        <v>134</v>
      </c>
      <c r="J26" s="8">
        <v>31135</v>
      </c>
      <c r="K26" s="161" t="s">
        <v>134</v>
      </c>
    </row>
    <row r="27" spans="1:11" s="49" customFormat="1" ht="12.95" customHeight="1">
      <c r="A27" s="1439"/>
      <c r="B27" s="480">
        <v>1</v>
      </c>
      <c r="C27" s="8">
        <v>9</v>
      </c>
      <c r="D27" s="8">
        <v>2.2000000000000002</v>
      </c>
      <c r="E27" s="1437"/>
      <c r="F27" s="8">
        <v>12592.499999999998</v>
      </c>
      <c r="G27" s="8">
        <v>40836.5</v>
      </c>
      <c r="H27" s="8" t="s">
        <v>134</v>
      </c>
      <c r="I27" s="8" t="s">
        <v>134</v>
      </c>
      <c r="J27" s="8">
        <v>31135</v>
      </c>
      <c r="K27" s="161" t="s">
        <v>134</v>
      </c>
    </row>
    <row r="28" spans="1:11" s="49" customFormat="1" ht="12" customHeight="1" thickBot="1">
      <c r="A28" s="1440"/>
      <c r="B28" s="481">
        <v>1</v>
      </c>
      <c r="C28" s="9">
        <v>6.9</v>
      </c>
      <c r="D28" s="1436" t="s">
        <v>1136</v>
      </c>
      <c r="E28" s="1436"/>
      <c r="F28" s="9">
        <v>9763.5</v>
      </c>
      <c r="G28" s="9" t="s">
        <v>134</v>
      </c>
      <c r="H28" s="9" t="s">
        <v>134</v>
      </c>
      <c r="I28" s="9" t="s">
        <v>134</v>
      </c>
      <c r="J28" s="9" t="s">
        <v>134</v>
      </c>
      <c r="K28" s="207" t="s">
        <v>134</v>
      </c>
    </row>
    <row r="29" spans="1:11" s="49" customFormat="1" ht="12.95" customHeight="1">
      <c r="A29" s="1438">
        <v>4</v>
      </c>
      <c r="B29" s="482">
        <v>1</v>
      </c>
      <c r="C29" s="12">
        <v>6</v>
      </c>
      <c r="D29" s="12">
        <v>0.37</v>
      </c>
      <c r="E29" s="1441">
        <v>1500</v>
      </c>
      <c r="F29" s="12">
        <v>10580</v>
      </c>
      <c r="G29" s="12">
        <v>34155</v>
      </c>
      <c r="H29" s="12">
        <v>25272</v>
      </c>
      <c r="I29" s="12">
        <v>41327</v>
      </c>
      <c r="J29" s="12">
        <v>19929</v>
      </c>
      <c r="K29" s="203">
        <v>22609</v>
      </c>
    </row>
    <row r="30" spans="1:11" s="49" customFormat="1" ht="12.95" customHeight="1">
      <c r="A30" s="1439"/>
      <c r="B30" s="480">
        <v>1</v>
      </c>
      <c r="C30" s="8">
        <v>9</v>
      </c>
      <c r="D30" s="8">
        <v>0.55000000000000004</v>
      </c>
      <c r="E30" s="1437"/>
      <c r="F30" s="8">
        <v>11534.5</v>
      </c>
      <c r="G30" s="8">
        <v>34661</v>
      </c>
      <c r="H30" s="8">
        <v>27742</v>
      </c>
      <c r="I30" s="8">
        <v>41925</v>
      </c>
      <c r="J30" s="8">
        <v>21814</v>
      </c>
      <c r="K30" s="161">
        <v>22827.5</v>
      </c>
    </row>
    <row r="31" spans="1:11" s="49" customFormat="1" ht="12.95" customHeight="1">
      <c r="A31" s="1439"/>
      <c r="B31" s="480">
        <v>1</v>
      </c>
      <c r="C31" s="8">
        <v>6</v>
      </c>
      <c r="D31" s="289">
        <v>3</v>
      </c>
      <c r="E31" s="1437">
        <v>3000</v>
      </c>
      <c r="F31" s="40">
        <v>14087.499999999998</v>
      </c>
      <c r="G31" s="8">
        <v>34983</v>
      </c>
      <c r="H31" s="8">
        <v>29627</v>
      </c>
      <c r="I31" s="8">
        <v>48737</v>
      </c>
      <c r="J31" s="8">
        <v>24635</v>
      </c>
      <c r="K31" s="161">
        <v>22885</v>
      </c>
    </row>
    <row r="32" spans="1:11" s="49" customFormat="1" ht="12.95" customHeight="1">
      <c r="A32" s="1439"/>
      <c r="B32" s="480">
        <v>1</v>
      </c>
      <c r="C32" s="8">
        <v>9</v>
      </c>
      <c r="D32" s="20">
        <v>4</v>
      </c>
      <c r="E32" s="1437"/>
      <c r="F32" s="8">
        <v>15674.499999999998</v>
      </c>
      <c r="G32" s="8">
        <v>36225</v>
      </c>
      <c r="H32" s="8">
        <v>33137</v>
      </c>
      <c r="I32" s="8">
        <v>50505</v>
      </c>
      <c r="J32" s="8">
        <v>27638</v>
      </c>
      <c r="K32" s="161">
        <v>24264.999999999996</v>
      </c>
    </row>
    <row r="33" spans="1:11" s="49" customFormat="1" ht="13.5" customHeight="1" thickBot="1">
      <c r="A33" s="1440"/>
      <c r="B33" s="481">
        <v>1</v>
      </c>
      <c r="C33" s="9">
        <v>6.9</v>
      </c>
      <c r="D33" s="1436" t="s">
        <v>1136</v>
      </c>
      <c r="E33" s="1436"/>
      <c r="F33" s="9">
        <v>11534.5</v>
      </c>
      <c r="G33" s="9" t="s">
        <v>134</v>
      </c>
      <c r="H33" s="9" t="s">
        <v>134</v>
      </c>
      <c r="I33" s="9" t="s">
        <v>134</v>
      </c>
      <c r="J33" s="9" t="s">
        <v>134</v>
      </c>
      <c r="K33" s="207" t="s">
        <v>134</v>
      </c>
    </row>
    <row r="34" spans="1:11" s="49" customFormat="1" ht="12.95" customHeight="1">
      <c r="A34" s="1438">
        <v>4.5</v>
      </c>
      <c r="B34" s="482">
        <v>1</v>
      </c>
      <c r="C34" s="12">
        <v>6</v>
      </c>
      <c r="D34" s="12">
        <v>0.75</v>
      </c>
      <c r="E34" s="1441">
        <v>1500</v>
      </c>
      <c r="F34" s="12">
        <v>14259.999999999998</v>
      </c>
      <c r="G34" s="12">
        <v>47632.999999999993</v>
      </c>
      <c r="H34" s="12" t="s">
        <v>134</v>
      </c>
      <c r="I34" s="12" t="s">
        <v>134</v>
      </c>
      <c r="J34" s="12">
        <v>35230</v>
      </c>
      <c r="K34" s="203" t="s">
        <v>134</v>
      </c>
    </row>
    <row r="35" spans="1:11" s="49" customFormat="1" ht="12.95" customHeight="1">
      <c r="A35" s="1439"/>
      <c r="B35" s="480">
        <v>1</v>
      </c>
      <c r="C35" s="8">
        <v>9</v>
      </c>
      <c r="D35" s="8">
        <v>1.1000000000000001</v>
      </c>
      <c r="E35" s="1437"/>
      <c r="F35" s="8">
        <v>15179.999999999998</v>
      </c>
      <c r="G35" s="8">
        <v>51312.999999999993</v>
      </c>
      <c r="H35" s="8" t="s">
        <v>134</v>
      </c>
      <c r="I35" s="8" t="s">
        <v>134</v>
      </c>
      <c r="J35" s="8">
        <v>37440</v>
      </c>
      <c r="K35" s="161" t="s">
        <v>134</v>
      </c>
    </row>
    <row r="36" spans="1:11" s="49" customFormat="1" ht="12.95" customHeight="1">
      <c r="A36" s="1439"/>
      <c r="B36" s="480">
        <v>1</v>
      </c>
      <c r="C36" s="8">
        <v>6</v>
      </c>
      <c r="D36" s="289">
        <v>5.5</v>
      </c>
      <c r="E36" s="1437">
        <v>3000</v>
      </c>
      <c r="F36" s="40">
        <v>17595</v>
      </c>
      <c r="G36" s="8">
        <v>57580.499999999993</v>
      </c>
      <c r="H36" s="8" t="s">
        <v>134</v>
      </c>
      <c r="I36" s="8" t="s">
        <v>134</v>
      </c>
      <c r="J36" s="8">
        <v>43524</v>
      </c>
      <c r="K36" s="161" t="s">
        <v>134</v>
      </c>
    </row>
    <row r="37" spans="1:11" s="49" customFormat="1" ht="12.95" customHeight="1">
      <c r="A37" s="1439"/>
      <c r="B37" s="480">
        <v>1</v>
      </c>
      <c r="C37" s="8">
        <v>9</v>
      </c>
      <c r="D37" s="20">
        <v>7.5</v>
      </c>
      <c r="E37" s="1437"/>
      <c r="F37" s="8">
        <v>19665</v>
      </c>
      <c r="G37" s="8">
        <v>60328.999999999993</v>
      </c>
      <c r="H37" s="8" t="s">
        <v>134</v>
      </c>
      <c r="I37" s="8" t="s">
        <v>134</v>
      </c>
      <c r="J37" s="8">
        <v>48620</v>
      </c>
      <c r="K37" s="161" t="s">
        <v>134</v>
      </c>
    </row>
    <row r="38" spans="1:11" s="49" customFormat="1" ht="13.5" customHeight="1" thickBot="1">
      <c r="A38" s="1440"/>
      <c r="B38" s="481">
        <v>1</v>
      </c>
      <c r="C38" s="9">
        <v>6.9</v>
      </c>
      <c r="D38" s="1436" t="s">
        <v>1136</v>
      </c>
      <c r="E38" s="1436"/>
      <c r="F38" s="9">
        <v>15593.999999999998</v>
      </c>
      <c r="G38" s="9" t="s">
        <v>134</v>
      </c>
      <c r="H38" s="9" t="s">
        <v>134</v>
      </c>
      <c r="I38" s="9" t="s">
        <v>134</v>
      </c>
      <c r="J38" s="9" t="s">
        <v>134</v>
      </c>
      <c r="K38" s="207" t="s">
        <v>134</v>
      </c>
    </row>
    <row r="39" spans="1:11" s="49" customFormat="1" ht="12.95" customHeight="1">
      <c r="A39" s="1438">
        <v>5</v>
      </c>
      <c r="B39" s="482">
        <v>1</v>
      </c>
      <c r="C39" s="12">
        <v>6</v>
      </c>
      <c r="D39" s="12">
        <v>0.37</v>
      </c>
      <c r="E39" s="1441">
        <v>1000</v>
      </c>
      <c r="F39" s="12">
        <v>15984.999999999998</v>
      </c>
      <c r="G39" s="12">
        <v>48863.499999999993</v>
      </c>
      <c r="H39" s="12">
        <v>33137</v>
      </c>
      <c r="I39" s="12">
        <v>62998</v>
      </c>
      <c r="J39" s="12">
        <v>27300</v>
      </c>
      <c r="K39" s="203">
        <v>22655</v>
      </c>
    </row>
    <row r="40" spans="1:11" s="49" customFormat="1" ht="12.95" customHeight="1">
      <c r="A40" s="1439"/>
      <c r="B40" s="480">
        <v>1</v>
      </c>
      <c r="C40" s="8">
        <v>9</v>
      </c>
      <c r="D40" s="8">
        <v>0.55000000000000004</v>
      </c>
      <c r="E40" s="1437"/>
      <c r="F40" s="8">
        <v>16732.5</v>
      </c>
      <c r="G40" s="8">
        <v>48863.499999999993</v>
      </c>
      <c r="H40" s="8">
        <v>34866</v>
      </c>
      <c r="I40" s="8">
        <v>62998</v>
      </c>
      <c r="J40" s="8">
        <v>28678</v>
      </c>
      <c r="K40" s="161">
        <v>24023.499999999996</v>
      </c>
    </row>
    <row r="41" spans="1:11" s="49" customFormat="1" ht="12.95" customHeight="1">
      <c r="A41" s="1439"/>
      <c r="B41" s="480">
        <v>1</v>
      </c>
      <c r="C41" s="8">
        <v>6</v>
      </c>
      <c r="D41" s="289">
        <v>1.5</v>
      </c>
      <c r="E41" s="1437">
        <v>1500</v>
      </c>
      <c r="F41" s="40">
        <v>17940</v>
      </c>
      <c r="G41" s="8">
        <v>51979.999999999993</v>
      </c>
      <c r="H41" s="8">
        <v>36816</v>
      </c>
      <c r="I41" s="8">
        <v>64415</v>
      </c>
      <c r="J41" s="8">
        <v>30186</v>
      </c>
      <c r="K41" s="161">
        <v>25667.999999999996</v>
      </c>
    </row>
    <row r="42" spans="1:11" s="49" customFormat="1" ht="12.95" customHeight="1">
      <c r="A42" s="1439"/>
      <c r="B42" s="480">
        <v>1</v>
      </c>
      <c r="C42" s="8">
        <v>9</v>
      </c>
      <c r="D42" s="20">
        <v>1.5</v>
      </c>
      <c r="E42" s="1437"/>
      <c r="F42" s="8">
        <v>17940</v>
      </c>
      <c r="G42" s="8">
        <v>51979.999999999993</v>
      </c>
      <c r="H42" s="8">
        <v>36816</v>
      </c>
      <c r="I42" s="8">
        <v>64415</v>
      </c>
      <c r="J42" s="8">
        <v>30186</v>
      </c>
      <c r="K42" s="161">
        <v>25667.999999999996</v>
      </c>
    </row>
    <row r="43" spans="1:11" s="49" customFormat="1" ht="10.5" customHeight="1" thickBot="1">
      <c r="A43" s="1440"/>
      <c r="B43" s="481">
        <v>1</v>
      </c>
      <c r="C43" s="9">
        <v>6.9</v>
      </c>
      <c r="D43" s="1436" t="s">
        <v>1136</v>
      </c>
      <c r="E43" s="1436"/>
      <c r="F43" s="9">
        <v>16675</v>
      </c>
      <c r="G43" s="9" t="s">
        <v>134</v>
      </c>
      <c r="H43" s="9" t="s">
        <v>134</v>
      </c>
      <c r="I43" s="9" t="s">
        <v>134</v>
      </c>
      <c r="J43" s="9" t="s">
        <v>134</v>
      </c>
      <c r="K43" s="207" t="s">
        <v>134</v>
      </c>
    </row>
    <row r="44" spans="1:11" s="49" customFormat="1" ht="12.95" customHeight="1">
      <c r="A44" s="1438">
        <v>5.6</v>
      </c>
      <c r="B44" s="482">
        <v>1</v>
      </c>
      <c r="C44" s="12">
        <v>6</v>
      </c>
      <c r="D44" s="12">
        <v>0.55000000000000004</v>
      </c>
      <c r="E44" s="1441">
        <v>1000</v>
      </c>
      <c r="F44" s="12">
        <v>16962.5</v>
      </c>
      <c r="G44" s="12">
        <v>50427.499999999993</v>
      </c>
      <c r="H44" s="12" t="s">
        <v>134</v>
      </c>
      <c r="I44" s="12" t="s">
        <v>134</v>
      </c>
      <c r="J44" s="12">
        <v>41951</v>
      </c>
      <c r="K44" s="203" t="s">
        <v>134</v>
      </c>
    </row>
    <row r="45" spans="1:11" s="49" customFormat="1" ht="12.95" customHeight="1">
      <c r="A45" s="1439"/>
      <c r="B45" s="480">
        <v>1</v>
      </c>
      <c r="C45" s="8">
        <v>9</v>
      </c>
      <c r="D45" s="8">
        <v>0.75</v>
      </c>
      <c r="E45" s="1437"/>
      <c r="F45" s="8">
        <v>17514.5</v>
      </c>
      <c r="G45" s="8">
        <v>51071.499999999993</v>
      </c>
      <c r="H45" s="8" t="s">
        <v>134</v>
      </c>
      <c r="I45" s="8" t="s">
        <v>134</v>
      </c>
      <c r="J45" s="8">
        <v>43316</v>
      </c>
      <c r="K45" s="161" t="s">
        <v>134</v>
      </c>
    </row>
    <row r="46" spans="1:11" s="49" customFormat="1" ht="12.95" customHeight="1">
      <c r="A46" s="1439"/>
      <c r="B46" s="480">
        <v>1</v>
      </c>
      <c r="C46" s="8">
        <v>6</v>
      </c>
      <c r="D46" s="289">
        <v>2.2000000000000002</v>
      </c>
      <c r="E46" s="1437">
        <v>1500</v>
      </c>
      <c r="F46" s="40">
        <v>20815</v>
      </c>
      <c r="G46" s="8">
        <v>54981.499999999993</v>
      </c>
      <c r="H46" s="8" t="s">
        <v>134</v>
      </c>
      <c r="I46" s="8" t="s">
        <v>134</v>
      </c>
      <c r="J46" s="8">
        <v>51480</v>
      </c>
      <c r="K46" s="161" t="s">
        <v>134</v>
      </c>
    </row>
    <row r="47" spans="1:11" s="49" customFormat="1" ht="12.95" customHeight="1">
      <c r="A47" s="1439"/>
      <c r="B47" s="480">
        <v>1</v>
      </c>
      <c r="C47" s="8">
        <v>9</v>
      </c>
      <c r="D47" s="20">
        <v>3</v>
      </c>
      <c r="E47" s="1437"/>
      <c r="F47" s="8">
        <v>23057.5</v>
      </c>
      <c r="G47" s="8">
        <v>57131.999999999993</v>
      </c>
      <c r="H47" s="8" t="s">
        <v>134</v>
      </c>
      <c r="I47" s="8" t="s">
        <v>134</v>
      </c>
      <c r="J47" s="8">
        <v>56940</v>
      </c>
      <c r="K47" s="161" t="s">
        <v>134</v>
      </c>
    </row>
    <row r="48" spans="1:11" s="49" customFormat="1" ht="13.5" customHeight="1" thickBot="1">
      <c r="A48" s="1440"/>
      <c r="B48" s="481">
        <v>1</v>
      </c>
      <c r="C48" s="9">
        <v>6.9</v>
      </c>
      <c r="D48" s="1436" t="s">
        <v>1136</v>
      </c>
      <c r="E48" s="1436"/>
      <c r="F48" s="9" t="s">
        <v>134</v>
      </c>
      <c r="G48" s="9" t="s">
        <v>134</v>
      </c>
      <c r="H48" s="9" t="s">
        <v>134</v>
      </c>
      <c r="I48" s="9" t="s">
        <v>134</v>
      </c>
      <c r="J48" s="9" t="s">
        <v>134</v>
      </c>
      <c r="K48" s="207" t="s">
        <v>134</v>
      </c>
    </row>
    <row r="49" spans="1:18" s="49" customFormat="1" ht="13.5" customHeight="1">
      <c r="A49" s="1438">
        <v>6.3</v>
      </c>
      <c r="B49" s="482">
        <v>1</v>
      </c>
      <c r="C49" s="12">
        <v>6</v>
      </c>
      <c r="D49" s="12">
        <v>1.1000000000000001</v>
      </c>
      <c r="E49" s="1441">
        <v>1000</v>
      </c>
      <c r="F49" s="12">
        <v>25023.999999999996</v>
      </c>
      <c r="G49" s="12">
        <v>84410</v>
      </c>
      <c r="H49" s="12">
        <v>49608</v>
      </c>
      <c r="I49" s="12">
        <v>93106</v>
      </c>
      <c r="J49" s="12">
        <v>38792</v>
      </c>
      <c r="K49" s="203">
        <v>26323.499999999996</v>
      </c>
    </row>
    <row r="50" spans="1:18" s="49" customFormat="1" ht="13.5" customHeight="1">
      <c r="A50" s="1439"/>
      <c r="B50" s="480">
        <v>1</v>
      </c>
      <c r="C50" s="8">
        <v>9</v>
      </c>
      <c r="D50" s="8">
        <v>1.5</v>
      </c>
      <c r="E50" s="1437"/>
      <c r="F50" s="8">
        <v>25759.999999999996</v>
      </c>
      <c r="G50" s="8">
        <v>84789.5</v>
      </c>
      <c r="H50" s="8">
        <v>53352</v>
      </c>
      <c r="I50" s="8">
        <v>97045</v>
      </c>
      <c r="J50" s="8">
        <v>42627</v>
      </c>
      <c r="K50" s="161">
        <v>28013.999999999996</v>
      </c>
    </row>
    <row r="51" spans="1:18" s="49" customFormat="1" ht="13.5" customHeight="1">
      <c r="A51" s="1439"/>
      <c r="B51" s="480">
        <v>1</v>
      </c>
      <c r="C51" s="8">
        <v>6</v>
      </c>
      <c r="D51" s="289">
        <v>4</v>
      </c>
      <c r="E51" s="1437">
        <v>1500</v>
      </c>
      <c r="F51" s="40">
        <v>27544.799999999999</v>
      </c>
      <c r="G51" s="8">
        <v>86376.5</v>
      </c>
      <c r="H51" s="8">
        <v>57148</v>
      </c>
      <c r="I51" s="8">
        <v>101088</v>
      </c>
      <c r="J51" s="8">
        <v>46475</v>
      </c>
      <c r="K51" s="161">
        <v>30796.999999999996</v>
      </c>
    </row>
    <row r="52" spans="1:18" s="49" customFormat="1" ht="13.5" customHeight="1">
      <c r="A52" s="1439"/>
      <c r="B52" s="480">
        <v>1</v>
      </c>
      <c r="C52" s="8">
        <v>9</v>
      </c>
      <c r="D52" s="20">
        <v>5.5</v>
      </c>
      <c r="E52" s="1437"/>
      <c r="F52" s="8">
        <v>30497.999999999996</v>
      </c>
      <c r="G52" s="8">
        <v>87193</v>
      </c>
      <c r="H52" s="8">
        <v>60957</v>
      </c>
      <c r="I52" s="8">
        <v>103116</v>
      </c>
      <c r="J52" s="8">
        <v>48555</v>
      </c>
      <c r="K52" s="161">
        <v>34672.5</v>
      </c>
    </row>
    <row r="53" spans="1:18" s="49" customFormat="1" ht="13.5" customHeight="1" thickBot="1">
      <c r="A53" s="1440"/>
      <c r="B53" s="481">
        <v>1</v>
      </c>
      <c r="C53" s="9">
        <v>6.9</v>
      </c>
      <c r="D53" s="1436" t="s">
        <v>1136</v>
      </c>
      <c r="E53" s="1436"/>
      <c r="F53" s="9" t="s">
        <v>134</v>
      </c>
      <c r="G53" s="9" t="s">
        <v>134</v>
      </c>
      <c r="H53" s="9" t="s">
        <v>134</v>
      </c>
      <c r="I53" s="9" t="s">
        <v>134</v>
      </c>
      <c r="J53" s="9" t="s">
        <v>134</v>
      </c>
      <c r="K53" s="207" t="s">
        <v>134</v>
      </c>
    </row>
    <row r="54" spans="1:18" s="49" customFormat="1">
      <c r="A54" s="1438">
        <v>6.3</v>
      </c>
      <c r="B54" s="12">
        <v>5</v>
      </c>
      <c r="C54" s="12">
        <v>9</v>
      </c>
      <c r="D54" s="12">
        <v>1.5</v>
      </c>
      <c r="E54" s="12" t="s">
        <v>1140</v>
      </c>
      <c r="F54" s="12" t="s">
        <v>134</v>
      </c>
      <c r="G54" s="12" t="s">
        <v>134</v>
      </c>
      <c r="H54" s="12"/>
      <c r="I54" s="12"/>
      <c r="J54" s="12"/>
      <c r="K54" s="31"/>
    </row>
    <row r="55" spans="1:18" s="49" customFormat="1">
      <c r="A55" s="1439"/>
      <c r="B55" s="8">
        <v>5</v>
      </c>
      <c r="C55" s="8">
        <v>9</v>
      </c>
      <c r="D55" s="20">
        <v>2.2000000000000002</v>
      </c>
      <c r="E55" s="8" t="s">
        <v>1141</v>
      </c>
      <c r="F55" s="8" t="s">
        <v>134</v>
      </c>
      <c r="G55" s="8" t="s">
        <v>134</v>
      </c>
      <c r="H55" s="8"/>
      <c r="I55" s="8"/>
      <c r="J55" s="8"/>
      <c r="K55" s="35"/>
    </row>
    <row r="56" spans="1:18" s="49" customFormat="1">
      <c r="A56" s="1439"/>
      <c r="B56" s="8">
        <v>5</v>
      </c>
      <c r="C56" s="8">
        <v>9</v>
      </c>
      <c r="D56" s="8">
        <v>3</v>
      </c>
      <c r="E56" s="8" t="s">
        <v>1142</v>
      </c>
      <c r="F56" s="8" t="s">
        <v>134</v>
      </c>
      <c r="G56" s="8" t="s">
        <v>134</v>
      </c>
      <c r="H56" s="8"/>
      <c r="I56" s="8"/>
      <c r="J56" s="8"/>
      <c r="K56" s="35"/>
    </row>
    <row r="57" spans="1:18" s="49" customFormat="1">
      <c r="A57" s="1439"/>
      <c r="B57" s="8">
        <v>5</v>
      </c>
      <c r="C57" s="8">
        <v>9</v>
      </c>
      <c r="D57" s="20">
        <v>4</v>
      </c>
      <c r="E57" s="8" t="s">
        <v>1143</v>
      </c>
      <c r="F57" s="8" t="s">
        <v>134</v>
      </c>
      <c r="G57" s="8" t="s">
        <v>134</v>
      </c>
      <c r="H57" s="8"/>
      <c r="I57" s="8"/>
      <c r="J57" s="8"/>
      <c r="K57" s="35"/>
    </row>
    <row r="58" spans="1:18" s="49" customFormat="1">
      <c r="A58" s="1439"/>
      <c r="B58" s="8">
        <v>5</v>
      </c>
      <c r="C58" s="8">
        <v>9</v>
      </c>
      <c r="D58" s="20">
        <v>5.5</v>
      </c>
      <c r="E58" s="8" t="s">
        <v>1144</v>
      </c>
      <c r="F58" s="8" t="s">
        <v>134</v>
      </c>
      <c r="G58" s="8" t="s">
        <v>134</v>
      </c>
      <c r="H58" s="8"/>
      <c r="I58" s="8"/>
      <c r="J58" s="8"/>
      <c r="K58" s="35"/>
    </row>
    <row r="59" spans="1:18" s="49" customFormat="1">
      <c r="A59" s="1439"/>
      <c r="B59" s="8">
        <v>5</v>
      </c>
      <c r="C59" s="8">
        <v>9</v>
      </c>
      <c r="D59" s="20">
        <v>7.5</v>
      </c>
      <c r="E59" s="8" t="s">
        <v>1145</v>
      </c>
      <c r="F59" s="8" t="s">
        <v>134</v>
      </c>
      <c r="G59" s="8" t="s">
        <v>134</v>
      </c>
      <c r="H59" s="8"/>
      <c r="I59" s="8"/>
      <c r="J59" s="8"/>
      <c r="K59" s="35"/>
    </row>
    <row r="60" spans="1:18" s="49" customFormat="1">
      <c r="A60" s="1439"/>
      <c r="B60" s="8">
        <v>5</v>
      </c>
      <c r="C60" s="8">
        <v>9</v>
      </c>
      <c r="D60" s="20">
        <v>11</v>
      </c>
      <c r="E60" s="8" t="s">
        <v>1146</v>
      </c>
      <c r="F60" s="8" t="s">
        <v>134</v>
      </c>
      <c r="G60" s="8" t="s">
        <v>134</v>
      </c>
      <c r="H60" s="8"/>
      <c r="I60" s="8"/>
      <c r="J60" s="8"/>
      <c r="K60" s="35"/>
    </row>
    <row r="61" spans="1:18" s="49" customFormat="1">
      <c r="A61" s="1439"/>
      <c r="B61" s="40">
        <v>5</v>
      </c>
      <c r="C61" s="40">
        <v>9</v>
      </c>
      <c r="D61" s="40">
        <v>15</v>
      </c>
      <c r="E61" s="40" t="s">
        <v>1147</v>
      </c>
      <c r="F61" s="8" t="s">
        <v>134</v>
      </c>
      <c r="G61" s="8" t="s">
        <v>134</v>
      </c>
      <c r="H61" s="8"/>
      <c r="I61" s="8"/>
      <c r="J61" s="8"/>
      <c r="K61" s="35"/>
    </row>
    <row r="62" spans="1:18" s="49" customFormat="1" ht="13.5" thickBot="1">
      <c r="A62" s="1443"/>
      <c r="B62" s="13">
        <v>5</v>
      </c>
      <c r="C62" s="13">
        <v>9</v>
      </c>
      <c r="D62" s="1444" t="s">
        <v>1136</v>
      </c>
      <c r="E62" s="1444"/>
      <c r="F62" s="13" t="s">
        <v>134</v>
      </c>
      <c r="G62" s="13" t="s">
        <v>134</v>
      </c>
      <c r="H62" s="13"/>
      <c r="I62" s="13"/>
      <c r="J62" s="13"/>
      <c r="K62" s="37"/>
    </row>
    <row r="63" spans="1:18" ht="11.25" customHeight="1">
      <c r="A63" s="1432" t="s">
        <v>1137</v>
      </c>
      <c r="B63" s="1434" t="s">
        <v>1139</v>
      </c>
      <c r="C63" s="1434" t="s">
        <v>1138</v>
      </c>
      <c r="D63" s="1434" t="s">
        <v>126</v>
      </c>
      <c r="E63" s="1434"/>
      <c r="F63" s="1434" t="s">
        <v>732</v>
      </c>
      <c r="G63" s="1434" t="s">
        <v>733</v>
      </c>
      <c r="H63" s="1434" t="s">
        <v>128</v>
      </c>
      <c r="I63" s="1434"/>
      <c r="J63" s="1434"/>
      <c r="K63" s="385" t="s">
        <v>489</v>
      </c>
      <c r="M63" s="49"/>
      <c r="N63" s="49"/>
      <c r="O63" s="49"/>
      <c r="P63" s="49"/>
      <c r="Q63" s="49"/>
      <c r="R63" s="49"/>
    </row>
    <row r="64" spans="1:18" ht="33" customHeight="1" thickBot="1">
      <c r="A64" s="1433"/>
      <c r="B64" s="1435"/>
      <c r="C64" s="1435"/>
      <c r="D64" s="10" t="s">
        <v>132</v>
      </c>
      <c r="E64" s="10" t="s">
        <v>133</v>
      </c>
      <c r="F64" s="1435"/>
      <c r="G64" s="1436"/>
      <c r="H64" s="10" t="s">
        <v>748</v>
      </c>
      <c r="I64" s="10" t="s">
        <v>735</v>
      </c>
      <c r="J64" s="10" t="s">
        <v>747</v>
      </c>
      <c r="K64" s="58" t="s">
        <v>1135</v>
      </c>
      <c r="M64" s="49"/>
      <c r="N64" s="49"/>
      <c r="O64" s="49"/>
      <c r="P64" s="49"/>
      <c r="Q64" s="49"/>
      <c r="R64" s="49"/>
    </row>
    <row r="65" spans="1:11" s="49" customFormat="1">
      <c r="A65" s="1438">
        <v>7.1</v>
      </c>
      <c r="B65" s="12">
        <v>1</v>
      </c>
      <c r="C65" s="12">
        <v>6</v>
      </c>
      <c r="D65" s="12">
        <v>1.1000000000000001</v>
      </c>
      <c r="E65" s="1445">
        <v>750</v>
      </c>
      <c r="F65" s="12">
        <v>30233.499999999996</v>
      </c>
      <c r="G65" s="12">
        <v>85583</v>
      </c>
      <c r="H65" s="12" t="s">
        <v>134</v>
      </c>
      <c r="I65" s="43" t="s">
        <v>134</v>
      </c>
      <c r="J65" s="12">
        <v>74750</v>
      </c>
      <c r="K65" s="203" t="s">
        <v>134</v>
      </c>
    </row>
    <row r="66" spans="1:11" s="49" customFormat="1">
      <c r="A66" s="1439"/>
      <c r="B66" s="8">
        <v>1</v>
      </c>
      <c r="C66" s="8">
        <v>9</v>
      </c>
      <c r="D66" s="8">
        <v>1.1000000000000001</v>
      </c>
      <c r="E66" s="1446"/>
      <c r="F66" s="8">
        <v>30233.499999999996</v>
      </c>
      <c r="G66" s="8">
        <v>85583</v>
      </c>
      <c r="H66" s="8" t="s">
        <v>134</v>
      </c>
      <c r="I66" s="40" t="s">
        <v>134</v>
      </c>
      <c r="J66" s="8">
        <v>74750</v>
      </c>
      <c r="K66" s="161" t="s">
        <v>134</v>
      </c>
    </row>
    <row r="67" spans="1:11" s="49" customFormat="1">
      <c r="A67" s="1439"/>
      <c r="B67" s="8">
        <v>1</v>
      </c>
      <c r="C67" s="8">
        <v>6</v>
      </c>
      <c r="D67" s="20">
        <v>2.2000000000000002</v>
      </c>
      <c r="E67" s="1437">
        <v>1000</v>
      </c>
      <c r="F67" s="8">
        <v>30486.499999999996</v>
      </c>
      <c r="G67" s="8">
        <v>86376.5</v>
      </c>
      <c r="H67" s="8" t="s">
        <v>134</v>
      </c>
      <c r="I67" s="40" t="s">
        <v>134</v>
      </c>
      <c r="J67" s="8">
        <v>75400</v>
      </c>
      <c r="K67" s="161" t="s">
        <v>134</v>
      </c>
    </row>
    <row r="68" spans="1:11" s="49" customFormat="1">
      <c r="A68" s="1439"/>
      <c r="B68" s="8">
        <v>1</v>
      </c>
      <c r="C68" s="8">
        <v>9</v>
      </c>
      <c r="D68" s="20">
        <v>3</v>
      </c>
      <c r="E68" s="1437"/>
      <c r="F68" s="8">
        <v>30394.499999999996</v>
      </c>
      <c r="G68" s="8">
        <v>86123.5</v>
      </c>
      <c r="H68" s="8" t="s">
        <v>134</v>
      </c>
      <c r="I68" s="40" t="s">
        <v>134</v>
      </c>
      <c r="J68" s="8">
        <v>75140</v>
      </c>
      <c r="K68" s="161" t="s">
        <v>134</v>
      </c>
    </row>
    <row r="69" spans="1:11" s="49" customFormat="1">
      <c r="A69" s="1439"/>
      <c r="B69" s="8">
        <v>1</v>
      </c>
      <c r="C69" s="8">
        <v>6</v>
      </c>
      <c r="D69" s="20">
        <v>7.5</v>
      </c>
      <c r="E69" s="1437">
        <v>1500</v>
      </c>
      <c r="F69" s="8">
        <v>33890.5</v>
      </c>
      <c r="G69" s="8">
        <v>102867.49999999999</v>
      </c>
      <c r="H69" s="8" t="s">
        <v>134</v>
      </c>
      <c r="I69" s="40" t="s">
        <v>134</v>
      </c>
      <c r="J69" s="8">
        <v>83720</v>
      </c>
      <c r="K69" s="161" t="s">
        <v>134</v>
      </c>
    </row>
    <row r="70" spans="1:11" s="49" customFormat="1">
      <c r="A70" s="1439"/>
      <c r="B70" s="8">
        <v>1</v>
      </c>
      <c r="C70" s="8">
        <v>9</v>
      </c>
      <c r="D70" s="20">
        <v>11</v>
      </c>
      <c r="E70" s="1437"/>
      <c r="F70" s="8">
        <v>35650</v>
      </c>
      <c r="G70" s="8">
        <v>104764.99999999999</v>
      </c>
      <c r="H70" s="8" t="s">
        <v>134</v>
      </c>
      <c r="I70" s="40" t="s">
        <v>134</v>
      </c>
      <c r="J70" s="8">
        <v>88140</v>
      </c>
      <c r="K70" s="161" t="s">
        <v>134</v>
      </c>
    </row>
    <row r="71" spans="1:11" s="49" customFormat="1" ht="13.5" thickBot="1">
      <c r="A71" s="1440"/>
      <c r="B71" s="9">
        <v>1</v>
      </c>
      <c r="C71" s="9">
        <v>6.9</v>
      </c>
      <c r="D71" s="1436" t="s">
        <v>1136</v>
      </c>
      <c r="E71" s="1436"/>
      <c r="F71" s="9" t="s">
        <v>134</v>
      </c>
      <c r="G71" s="9" t="s">
        <v>134</v>
      </c>
      <c r="H71" s="9" t="s">
        <v>134</v>
      </c>
      <c r="I71" s="9" t="s">
        <v>134</v>
      </c>
      <c r="J71" s="9" t="s">
        <v>134</v>
      </c>
      <c r="K71" s="207" t="s">
        <v>134</v>
      </c>
    </row>
    <row r="72" spans="1:11" s="49" customFormat="1">
      <c r="A72" s="1438">
        <v>8</v>
      </c>
      <c r="B72" s="12">
        <v>1</v>
      </c>
      <c r="C72" s="12">
        <v>6</v>
      </c>
      <c r="D72" s="12">
        <v>1.5</v>
      </c>
      <c r="E72" s="1441">
        <v>750</v>
      </c>
      <c r="F72" s="12">
        <v>40710</v>
      </c>
      <c r="G72" s="12">
        <v>142151.5</v>
      </c>
      <c r="H72" s="12">
        <v>88426</v>
      </c>
      <c r="I72" s="43">
        <v>168714</v>
      </c>
      <c r="J72" s="12">
        <v>59527</v>
      </c>
      <c r="K72" s="203">
        <v>45494</v>
      </c>
    </row>
    <row r="73" spans="1:11" s="49" customFormat="1">
      <c r="A73" s="1439"/>
      <c r="B73" s="8">
        <v>1</v>
      </c>
      <c r="C73" s="8">
        <v>9</v>
      </c>
      <c r="D73" s="8">
        <v>2.2000000000000002</v>
      </c>
      <c r="E73" s="1437"/>
      <c r="F73" s="8">
        <v>43240</v>
      </c>
      <c r="G73" s="8">
        <v>143865</v>
      </c>
      <c r="H73" s="8">
        <v>94068</v>
      </c>
      <c r="I73" s="40">
        <v>170573</v>
      </c>
      <c r="J73" s="8">
        <v>63323</v>
      </c>
      <c r="K73" s="161">
        <v>48242.499999999993</v>
      </c>
    </row>
    <row r="74" spans="1:11" s="49" customFormat="1">
      <c r="A74" s="1439"/>
      <c r="B74" s="8">
        <v>1</v>
      </c>
      <c r="C74" s="8">
        <v>6</v>
      </c>
      <c r="D74" s="20">
        <v>4</v>
      </c>
      <c r="E74" s="1437">
        <v>1000</v>
      </c>
      <c r="F74" s="8">
        <v>40825</v>
      </c>
      <c r="G74" s="8">
        <v>141266</v>
      </c>
      <c r="H74" s="8">
        <v>110331</v>
      </c>
      <c r="I74" s="40">
        <v>167570</v>
      </c>
      <c r="J74" s="8">
        <v>59735</v>
      </c>
      <c r="K74" s="161">
        <v>45954</v>
      </c>
    </row>
    <row r="75" spans="1:11" s="49" customFormat="1">
      <c r="A75" s="1439"/>
      <c r="B75" s="8">
        <v>1</v>
      </c>
      <c r="C75" s="8">
        <v>9</v>
      </c>
      <c r="D75" s="20">
        <v>5.5</v>
      </c>
      <c r="E75" s="1437"/>
      <c r="F75" s="8">
        <v>44620</v>
      </c>
      <c r="G75" s="8">
        <v>142922</v>
      </c>
      <c r="H75" s="8">
        <v>107081</v>
      </c>
      <c r="I75" s="40">
        <v>189215</v>
      </c>
      <c r="J75" s="8">
        <v>81861</v>
      </c>
      <c r="K75" s="161">
        <v>46920</v>
      </c>
    </row>
    <row r="76" spans="1:11" s="49" customFormat="1">
      <c r="A76" s="1439"/>
      <c r="B76" s="8">
        <v>1</v>
      </c>
      <c r="C76" s="8">
        <v>6</v>
      </c>
      <c r="D76" s="20">
        <v>15</v>
      </c>
      <c r="E76" s="1437">
        <v>1500</v>
      </c>
      <c r="F76" s="8">
        <v>55602.499999999993</v>
      </c>
      <c r="G76" s="8">
        <v>162265</v>
      </c>
      <c r="H76" s="8">
        <v>114309</v>
      </c>
      <c r="I76" s="40">
        <v>195286</v>
      </c>
      <c r="J76" s="8">
        <v>89856</v>
      </c>
      <c r="K76" s="161">
        <v>60006.999999999993</v>
      </c>
    </row>
    <row r="77" spans="1:11" s="49" customFormat="1">
      <c r="A77" s="1439"/>
      <c r="B77" s="8">
        <v>1</v>
      </c>
      <c r="C77" s="8">
        <v>9</v>
      </c>
      <c r="D77" s="20">
        <v>18.5</v>
      </c>
      <c r="E77" s="1437"/>
      <c r="F77" s="8">
        <v>58925.999999999993</v>
      </c>
      <c r="G77" s="8">
        <v>164818</v>
      </c>
      <c r="H77" s="8">
        <v>119509</v>
      </c>
      <c r="I77" s="40">
        <v>200590</v>
      </c>
      <c r="J77" s="8">
        <v>94718</v>
      </c>
      <c r="K77" s="161">
        <v>63031.499999999993</v>
      </c>
    </row>
    <row r="78" spans="1:11" s="49" customFormat="1" ht="13.5" thickBot="1">
      <c r="A78" s="1440"/>
      <c r="B78" s="9">
        <v>1</v>
      </c>
      <c r="C78" s="9">
        <v>6.9</v>
      </c>
      <c r="D78" s="1436" t="s">
        <v>1136</v>
      </c>
      <c r="E78" s="1436"/>
      <c r="F78" s="9" t="s">
        <v>134</v>
      </c>
      <c r="G78" s="9" t="s">
        <v>134</v>
      </c>
      <c r="H78" s="9" t="s">
        <v>134</v>
      </c>
      <c r="I78" s="9" t="s">
        <v>134</v>
      </c>
      <c r="J78" s="9" t="s">
        <v>134</v>
      </c>
      <c r="K78" s="207" t="s">
        <v>134</v>
      </c>
    </row>
    <row r="79" spans="1:11" s="49" customFormat="1">
      <c r="A79" s="1438">
        <v>8</v>
      </c>
      <c r="B79" s="12">
        <v>5</v>
      </c>
      <c r="C79" s="12">
        <v>9</v>
      </c>
      <c r="D79" s="12">
        <v>2.2000000000000002</v>
      </c>
      <c r="E79" s="12" t="s">
        <v>1148</v>
      </c>
      <c r="F79" s="12" t="s">
        <v>134</v>
      </c>
      <c r="G79" s="12" t="s">
        <v>134</v>
      </c>
      <c r="H79" s="12"/>
      <c r="I79" s="12"/>
      <c r="J79" s="12"/>
      <c r="K79" s="31"/>
    </row>
    <row r="80" spans="1:11" s="49" customFormat="1">
      <c r="A80" s="1439"/>
      <c r="B80" s="8">
        <v>5</v>
      </c>
      <c r="C80" s="8">
        <v>9</v>
      </c>
      <c r="D80" s="20">
        <v>3</v>
      </c>
      <c r="E80" s="8" t="s">
        <v>1149</v>
      </c>
      <c r="F80" s="8" t="s">
        <v>134</v>
      </c>
      <c r="G80" s="8" t="s">
        <v>134</v>
      </c>
      <c r="H80" s="8"/>
      <c r="I80" s="8"/>
      <c r="J80" s="8"/>
      <c r="K80" s="35"/>
    </row>
    <row r="81" spans="1:11" s="49" customFormat="1">
      <c r="A81" s="1439"/>
      <c r="B81" s="8">
        <v>5</v>
      </c>
      <c r="C81" s="8">
        <v>9</v>
      </c>
      <c r="D81" s="8">
        <v>4</v>
      </c>
      <c r="E81" s="8" t="s">
        <v>1150</v>
      </c>
      <c r="F81" s="8" t="s">
        <v>134</v>
      </c>
      <c r="G81" s="8" t="s">
        <v>134</v>
      </c>
      <c r="H81" s="8"/>
      <c r="I81" s="8"/>
      <c r="J81" s="8"/>
      <c r="K81" s="35"/>
    </row>
    <row r="82" spans="1:11" s="49" customFormat="1">
      <c r="A82" s="1439"/>
      <c r="B82" s="8">
        <v>5</v>
      </c>
      <c r="C82" s="8">
        <v>9</v>
      </c>
      <c r="D82" s="20">
        <v>5.5</v>
      </c>
      <c r="E82" s="8" t="s">
        <v>1151</v>
      </c>
      <c r="F82" s="8" t="s">
        <v>134</v>
      </c>
      <c r="G82" s="8" t="s">
        <v>134</v>
      </c>
      <c r="H82" s="8"/>
      <c r="I82" s="8"/>
      <c r="J82" s="8"/>
      <c r="K82" s="35"/>
    </row>
    <row r="83" spans="1:11" s="49" customFormat="1">
      <c r="A83" s="1439"/>
      <c r="B83" s="8">
        <v>5</v>
      </c>
      <c r="C83" s="8">
        <v>9</v>
      </c>
      <c r="D83" s="20">
        <v>7.5</v>
      </c>
      <c r="E83" s="8" t="s">
        <v>1152</v>
      </c>
      <c r="F83" s="8" t="s">
        <v>134</v>
      </c>
      <c r="G83" s="8" t="s">
        <v>134</v>
      </c>
      <c r="H83" s="8"/>
      <c r="I83" s="8"/>
      <c r="J83" s="8"/>
      <c r="K83" s="35"/>
    </row>
    <row r="84" spans="1:11" s="49" customFormat="1">
      <c r="A84" s="1439"/>
      <c r="B84" s="8">
        <v>5</v>
      </c>
      <c r="C84" s="8">
        <v>9</v>
      </c>
      <c r="D84" s="20">
        <v>11</v>
      </c>
      <c r="E84" s="8" t="s">
        <v>1153</v>
      </c>
      <c r="F84" s="8" t="s">
        <v>134</v>
      </c>
      <c r="G84" s="8" t="s">
        <v>134</v>
      </c>
      <c r="H84" s="8"/>
      <c r="I84" s="8"/>
      <c r="J84" s="8"/>
      <c r="K84" s="35"/>
    </row>
    <row r="85" spans="1:11" s="49" customFormat="1">
      <c r="A85" s="1439"/>
      <c r="B85" s="8">
        <v>5</v>
      </c>
      <c r="C85" s="8">
        <v>9</v>
      </c>
      <c r="D85" s="20">
        <v>15</v>
      </c>
      <c r="E85" s="8" t="s">
        <v>1154</v>
      </c>
      <c r="F85" s="8" t="s">
        <v>134</v>
      </c>
      <c r="G85" s="8" t="s">
        <v>134</v>
      </c>
      <c r="H85" s="8"/>
      <c r="I85" s="8"/>
      <c r="J85" s="8"/>
      <c r="K85" s="35"/>
    </row>
    <row r="86" spans="1:11" s="49" customFormat="1">
      <c r="A86" s="1439"/>
      <c r="B86" s="8">
        <v>5</v>
      </c>
      <c r="C86" s="40">
        <v>9</v>
      </c>
      <c r="D86" s="40">
        <v>18.5</v>
      </c>
      <c r="E86" s="40" t="s">
        <v>1155</v>
      </c>
      <c r="F86" s="8" t="s">
        <v>134</v>
      </c>
      <c r="G86" s="8" t="s">
        <v>134</v>
      </c>
      <c r="H86" s="8"/>
      <c r="I86" s="8"/>
      <c r="J86" s="8"/>
      <c r="K86" s="35"/>
    </row>
    <row r="87" spans="1:11" s="49" customFormat="1">
      <c r="A87" s="1439"/>
      <c r="B87" s="40">
        <v>5</v>
      </c>
      <c r="C87" s="40">
        <v>9</v>
      </c>
      <c r="D87" s="40">
        <v>22</v>
      </c>
      <c r="E87" s="40" t="s">
        <v>1156</v>
      </c>
      <c r="F87" s="8" t="s">
        <v>134</v>
      </c>
      <c r="G87" s="8" t="s">
        <v>134</v>
      </c>
      <c r="H87" s="8"/>
      <c r="I87" s="8"/>
      <c r="J87" s="8"/>
      <c r="K87" s="35"/>
    </row>
    <row r="88" spans="1:11" s="49" customFormat="1" ht="12" customHeight="1" thickBot="1">
      <c r="A88" s="1440"/>
      <c r="B88" s="9">
        <v>5</v>
      </c>
      <c r="C88" s="9">
        <v>9</v>
      </c>
      <c r="D88" s="1436" t="s">
        <v>1136</v>
      </c>
      <c r="E88" s="1436"/>
      <c r="F88" s="9" t="s">
        <v>134</v>
      </c>
      <c r="G88" s="9" t="s">
        <v>134</v>
      </c>
      <c r="H88" s="9"/>
      <c r="I88" s="9"/>
      <c r="J88" s="9"/>
      <c r="K88" s="33"/>
    </row>
    <row r="89" spans="1:11" s="49" customFormat="1">
      <c r="A89" s="1438">
        <v>9</v>
      </c>
      <c r="B89" s="12">
        <v>1</v>
      </c>
      <c r="C89" s="12">
        <v>6</v>
      </c>
      <c r="D89" s="12">
        <v>3</v>
      </c>
      <c r="E89" s="1441">
        <v>750</v>
      </c>
      <c r="F89" s="12">
        <v>45448</v>
      </c>
      <c r="G89" s="12">
        <v>148465</v>
      </c>
      <c r="H89" s="12" t="s">
        <v>134</v>
      </c>
      <c r="I89" s="43" t="s">
        <v>134</v>
      </c>
      <c r="J89" s="12">
        <v>112320</v>
      </c>
      <c r="K89" s="203" t="s">
        <v>134</v>
      </c>
    </row>
    <row r="90" spans="1:11" s="49" customFormat="1">
      <c r="A90" s="1439"/>
      <c r="B90" s="8">
        <v>1</v>
      </c>
      <c r="C90" s="8">
        <v>9</v>
      </c>
      <c r="D90" s="8">
        <v>4</v>
      </c>
      <c r="E90" s="1437"/>
      <c r="F90" s="8">
        <v>48138.999999999993</v>
      </c>
      <c r="G90" s="8">
        <v>144440</v>
      </c>
      <c r="H90" s="8" t="s">
        <v>134</v>
      </c>
      <c r="I90" s="40" t="s">
        <v>134</v>
      </c>
      <c r="J90" s="8">
        <v>119080</v>
      </c>
      <c r="K90" s="161" t="s">
        <v>134</v>
      </c>
    </row>
    <row r="91" spans="1:11" s="49" customFormat="1">
      <c r="A91" s="1439"/>
      <c r="B91" s="8">
        <v>1</v>
      </c>
      <c r="C91" s="8">
        <v>6</v>
      </c>
      <c r="D91" s="20">
        <v>7.5</v>
      </c>
      <c r="E91" s="1437">
        <v>1000</v>
      </c>
      <c r="F91" s="8">
        <v>57154.999999999993</v>
      </c>
      <c r="G91" s="8">
        <v>147407</v>
      </c>
      <c r="H91" s="8" t="s">
        <v>134</v>
      </c>
      <c r="I91" s="40" t="s">
        <v>134</v>
      </c>
      <c r="J91" s="8">
        <v>141180</v>
      </c>
      <c r="K91" s="161" t="s">
        <v>134</v>
      </c>
    </row>
    <row r="92" spans="1:11" s="49" customFormat="1">
      <c r="A92" s="1439"/>
      <c r="B92" s="8">
        <v>1</v>
      </c>
      <c r="C92" s="8">
        <v>9</v>
      </c>
      <c r="D92" s="20">
        <v>11</v>
      </c>
      <c r="E92" s="1437"/>
      <c r="F92" s="8">
        <v>60328.999999999993</v>
      </c>
      <c r="G92" s="8">
        <v>150029</v>
      </c>
      <c r="H92" s="8" t="s">
        <v>134</v>
      </c>
      <c r="I92" s="40" t="s">
        <v>134</v>
      </c>
      <c r="J92" s="8">
        <v>149110</v>
      </c>
      <c r="K92" s="161" t="s">
        <v>134</v>
      </c>
    </row>
    <row r="93" spans="1:11" s="49" customFormat="1">
      <c r="A93" s="1439"/>
      <c r="B93" s="8">
        <v>1</v>
      </c>
      <c r="C93" s="8">
        <v>6</v>
      </c>
      <c r="D93" s="20">
        <v>22</v>
      </c>
      <c r="E93" s="1437">
        <v>1500</v>
      </c>
      <c r="F93" s="8">
        <v>77694</v>
      </c>
      <c r="G93" s="8">
        <v>191451.99999999997</v>
      </c>
      <c r="H93" s="8" t="s">
        <v>134</v>
      </c>
      <c r="I93" s="40" t="s">
        <v>134</v>
      </c>
      <c r="J93" s="8">
        <v>192010</v>
      </c>
      <c r="K93" s="161" t="s">
        <v>134</v>
      </c>
    </row>
    <row r="94" spans="1:11" s="49" customFormat="1">
      <c r="A94" s="1439"/>
      <c r="B94" s="8">
        <v>1</v>
      </c>
      <c r="C94" s="8">
        <v>9</v>
      </c>
      <c r="D94" s="20">
        <v>30</v>
      </c>
      <c r="E94" s="1437"/>
      <c r="F94" s="8">
        <v>87239</v>
      </c>
      <c r="G94" s="8">
        <v>200145.99999999997</v>
      </c>
      <c r="H94" s="8" t="s">
        <v>134</v>
      </c>
      <c r="I94" s="40" t="s">
        <v>134</v>
      </c>
      <c r="J94" s="8">
        <v>215150</v>
      </c>
      <c r="K94" s="161" t="s">
        <v>134</v>
      </c>
    </row>
    <row r="95" spans="1:11" s="49" customFormat="1" ht="13.5" thickBot="1">
      <c r="A95" s="1440"/>
      <c r="B95" s="9">
        <v>1</v>
      </c>
      <c r="C95" s="9">
        <v>6.9</v>
      </c>
      <c r="D95" s="1436" t="s">
        <v>1136</v>
      </c>
      <c r="E95" s="1436"/>
      <c r="F95" s="9" t="s">
        <v>134</v>
      </c>
      <c r="G95" s="9" t="s">
        <v>134</v>
      </c>
      <c r="H95" s="9" t="s">
        <v>134</v>
      </c>
      <c r="I95" s="9" t="s">
        <v>134</v>
      </c>
      <c r="J95" s="9" t="s">
        <v>134</v>
      </c>
      <c r="K95" s="207" t="s">
        <v>134</v>
      </c>
    </row>
    <row r="96" spans="1:11" s="49" customFormat="1">
      <c r="A96" s="1438">
        <v>10</v>
      </c>
      <c r="B96" s="12">
        <v>1</v>
      </c>
      <c r="C96" s="12">
        <v>6</v>
      </c>
      <c r="D96" s="12">
        <v>5.5</v>
      </c>
      <c r="E96" s="1441">
        <v>750</v>
      </c>
      <c r="F96" s="12">
        <v>69724.5</v>
      </c>
      <c r="G96" s="12">
        <v>264891</v>
      </c>
      <c r="H96" s="12">
        <v>166712</v>
      </c>
      <c r="I96" s="43">
        <v>322244</v>
      </c>
      <c r="J96" s="12">
        <v>114036</v>
      </c>
      <c r="K96" s="203">
        <v>80109</v>
      </c>
    </row>
    <row r="97" spans="1:11" s="49" customFormat="1">
      <c r="A97" s="1439"/>
      <c r="B97" s="8">
        <v>1</v>
      </c>
      <c r="C97" s="8">
        <v>9</v>
      </c>
      <c r="D97" s="8">
        <v>7.5</v>
      </c>
      <c r="E97" s="1437"/>
      <c r="F97" s="8">
        <v>77038.5</v>
      </c>
      <c r="G97" s="8">
        <v>271952</v>
      </c>
      <c r="H97" s="8">
        <v>166829</v>
      </c>
      <c r="I97" s="40">
        <v>329043</v>
      </c>
      <c r="J97" s="8">
        <v>117728</v>
      </c>
      <c r="K97" s="161">
        <v>86100.5</v>
      </c>
    </row>
    <row r="98" spans="1:11" s="49" customFormat="1">
      <c r="A98" s="1439"/>
      <c r="B98" s="8">
        <v>1</v>
      </c>
      <c r="C98" s="8">
        <v>6</v>
      </c>
      <c r="D98" s="20">
        <v>11</v>
      </c>
      <c r="E98" s="1437">
        <v>1000</v>
      </c>
      <c r="F98" s="8">
        <v>77165</v>
      </c>
      <c r="G98" s="8">
        <v>272113</v>
      </c>
      <c r="H98" s="8">
        <v>163306</v>
      </c>
      <c r="I98" s="40">
        <v>330135</v>
      </c>
      <c r="J98" s="8">
        <v>109330</v>
      </c>
      <c r="K98" s="161">
        <v>86698.5</v>
      </c>
    </row>
    <row r="99" spans="1:11" s="49" customFormat="1" ht="18" customHeight="1">
      <c r="A99" s="1439"/>
      <c r="B99" s="8">
        <v>1</v>
      </c>
      <c r="C99" s="8">
        <v>9</v>
      </c>
      <c r="D99" s="20">
        <v>15</v>
      </c>
      <c r="E99" s="1437"/>
      <c r="F99" s="8">
        <v>81868.5</v>
      </c>
      <c r="G99" s="8">
        <v>272113</v>
      </c>
      <c r="H99" s="8">
        <v>168532</v>
      </c>
      <c r="I99" s="40">
        <v>329251</v>
      </c>
      <c r="J99" s="8">
        <v>115206</v>
      </c>
      <c r="K99" s="161">
        <v>91172</v>
      </c>
    </row>
    <row r="100" spans="1:11" s="49" customFormat="1" ht="14.25" customHeight="1" thickBot="1">
      <c r="A100" s="1440"/>
      <c r="B100" s="9">
        <v>1</v>
      </c>
      <c r="C100" s="9">
        <v>6.9</v>
      </c>
      <c r="D100" s="1436" t="s">
        <v>1136</v>
      </c>
      <c r="E100" s="1436"/>
      <c r="F100" s="9" t="s">
        <v>134</v>
      </c>
      <c r="G100" s="9" t="s">
        <v>134</v>
      </c>
      <c r="H100" s="9" t="s">
        <v>134</v>
      </c>
      <c r="I100" s="9" t="s">
        <v>134</v>
      </c>
      <c r="J100" s="9" t="s">
        <v>134</v>
      </c>
      <c r="K100" s="207" t="s">
        <v>134</v>
      </c>
    </row>
    <row r="101" spans="1:11" s="49" customFormat="1">
      <c r="A101" s="1438">
        <v>10</v>
      </c>
      <c r="B101" s="12">
        <v>5</v>
      </c>
      <c r="C101" s="12">
        <v>9</v>
      </c>
      <c r="D101" s="19">
        <v>3</v>
      </c>
      <c r="E101" s="12" t="s">
        <v>1157</v>
      </c>
      <c r="F101" s="12" t="s">
        <v>134</v>
      </c>
      <c r="G101" s="12" t="s">
        <v>134</v>
      </c>
      <c r="H101" s="12"/>
      <c r="I101" s="12"/>
      <c r="J101" s="12"/>
      <c r="K101" s="31"/>
    </row>
    <row r="102" spans="1:11" s="49" customFormat="1">
      <c r="A102" s="1439"/>
      <c r="B102" s="8">
        <v>5</v>
      </c>
      <c r="C102" s="8">
        <v>9</v>
      </c>
      <c r="D102" s="20">
        <v>4</v>
      </c>
      <c r="E102" s="8" t="s">
        <v>1158</v>
      </c>
      <c r="F102" s="8" t="s">
        <v>134</v>
      </c>
      <c r="G102" s="8" t="s">
        <v>134</v>
      </c>
      <c r="H102" s="8"/>
      <c r="I102" s="8"/>
      <c r="J102" s="8"/>
      <c r="K102" s="35"/>
    </row>
    <row r="103" spans="1:11" s="49" customFormat="1">
      <c r="A103" s="1439"/>
      <c r="B103" s="8">
        <v>5</v>
      </c>
      <c r="C103" s="8">
        <v>9</v>
      </c>
      <c r="D103" s="20">
        <v>5.5</v>
      </c>
      <c r="E103" s="8" t="s">
        <v>1159</v>
      </c>
      <c r="F103" s="8" t="s">
        <v>134</v>
      </c>
      <c r="G103" s="8" t="s">
        <v>134</v>
      </c>
      <c r="H103" s="8"/>
      <c r="I103" s="8"/>
      <c r="J103" s="8"/>
      <c r="K103" s="35"/>
    </row>
    <row r="104" spans="1:11" s="49" customFormat="1">
      <c r="A104" s="1439"/>
      <c r="B104" s="8">
        <v>5</v>
      </c>
      <c r="C104" s="8">
        <v>9</v>
      </c>
      <c r="D104" s="20">
        <v>7.5</v>
      </c>
      <c r="E104" s="8" t="s">
        <v>1160</v>
      </c>
      <c r="F104" s="8" t="s">
        <v>134</v>
      </c>
      <c r="G104" s="8" t="s">
        <v>134</v>
      </c>
      <c r="H104" s="8"/>
      <c r="I104" s="8"/>
      <c r="J104" s="8"/>
      <c r="K104" s="35"/>
    </row>
    <row r="105" spans="1:11" s="49" customFormat="1">
      <c r="A105" s="1439"/>
      <c r="B105" s="8">
        <v>5</v>
      </c>
      <c r="C105" s="8">
        <v>9</v>
      </c>
      <c r="D105" s="20">
        <v>11</v>
      </c>
      <c r="E105" s="8" t="s">
        <v>1161</v>
      </c>
      <c r="F105" s="8" t="s">
        <v>134</v>
      </c>
      <c r="G105" s="8" t="s">
        <v>134</v>
      </c>
      <c r="H105" s="8"/>
      <c r="I105" s="8"/>
      <c r="J105" s="8"/>
      <c r="K105" s="35"/>
    </row>
    <row r="106" spans="1:11" s="49" customFormat="1">
      <c r="A106" s="1439"/>
      <c r="B106" s="8">
        <v>5</v>
      </c>
      <c r="C106" s="8">
        <v>9</v>
      </c>
      <c r="D106" s="20">
        <v>15</v>
      </c>
      <c r="E106" s="8" t="s">
        <v>1162</v>
      </c>
      <c r="F106" s="8" t="s">
        <v>134</v>
      </c>
      <c r="G106" s="8" t="s">
        <v>134</v>
      </c>
      <c r="H106" s="8"/>
      <c r="I106" s="8"/>
      <c r="J106" s="8"/>
      <c r="K106" s="35"/>
    </row>
    <row r="107" spans="1:11" s="49" customFormat="1">
      <c r="A107" s="1439"/>
      <c r="B107" s="8">
        <v>5</v>
      </c>
      <c r="C107" s="8">
        <v>9</v>
      </c>
      <c r="D107" s="20">
        <v>18.5</v>
      </c>
      <c r="E107" s="8" t="s">
        <v>1163</v>
      </c>
      <c r="F107" s="8" t="s">
        <v>134</v>
      </c>
      <c r="G107" s="8" t="s">
        <v>134</v>
      </c>
      <c r="H107" s="8"/>
      <c r="I107" s="8"/>
      <c r="J107" s="8"/>
      <c r="K107" s="35"/>
    </row>
    <row r="108" spans="1:11" s="49" customFormat="1">
      <c r="A108" s="1439"/>
      <c r="B108" s="8">
        <v>5</v>
      </c>
      <c r="C108" s="8">
        <v>9</v>
      </c>
      <c r="D108" s="20">
        <v>22</v>
      </c>
      <c r="E108" s="8" t="s">
        <v>1164</v>
      </c>
      <c r="F108" s="8" t="s">
        <v>134</v>
      </c>
      <c r="G108" s="8" t="s">
        <v>134</v>
      </c>
      <c r="H108" s="8"/>
      <c r="I108" s="8"/>
      <c r="J108" s="8"/>
      <c r="K108" s="35"/>
    </row>
    <row r="109" spans="1:11" s="49" customFormat="1">
      <c r="A109" s="1439"/>
      <c r="B109" s="8">
        <v>5</v>
      </c>
      <c r="C109" s="8">
        <v>9</v>
      </c>
      <c r="D109" s="20">
        <v>30</v>
      </c>
      <c r="E109" s="8" t="s">
        <v>1165</v>
      </c>
      <c r="F109" s="8" t="s">
        <v>134</v>
      </c>
      <c r="G109" s="8" t="s">
        <v>134</v>
      </c>
      <c r="H109" s="8"/>
      <c r="I109" s="8"/>
      <c r="J109" s="8"/>
      <c r="K109" s="35"/>
    </row>
    <row r="110" spans="1:11" s="49" customFormat="1" ht="13.5" thickBot="1">
      <c r="A110" s="1440"/>
      <c r="B110" s="9">
        <v>5</v>
      </c>
      <c r="C110" s="9">
        <v>9</v>
      </c>
      <c r="D110" s="1436" t="s">
        <v>1136</v>
      </c>
      <c r="E110" s="1436"/>
      <c r="F110" s="9" t="s">
        <v>134</v>
      </c>
      <c r="G110" s="9" t="s">
        <v>134</v>
      </c>
      <c r="H110" s="9"/>
      <c r="I110" s="9"/>
      <c r="J110" s="9"/>
      <c r="K110" s="33"/>
    </row>
    <row r="111" spans="1:11" s="49" customFormat="1">
      <c r="A111" s="1438">
        <v>11.2</v>
      </c>
      <c r="B111" s="12">
        <v>1</v>
      </c>
      <c r="C111" s="12">
        <v>6</v>
      </c>
      <c r="D111" s="12">
        <v>11</v>
      </c>
      <c r="E111" s="1441">
        <v>750</v>
      </c>
      <c r="F111" s="12">
        <v>101728.99999999999</v>
      </c>
      <c r="G111" s="12">
        <v>279829.5</v>
      </c>
      <c r="H111" s="12" t="s">
        <v>134</v>
      </c>
      <c r="I111" s="43" t="s">
        <v>134</v>
      </c>
      <c r="J111" s="12">
        <v>251550</v>
      </c>
      <c r="K111" s="203" t="s">
        <v>134</v>
      </c>
    </row>
    <row r="112" spans="1:11" s="49" customFormat="1">
      <c r="A112" s="1439"/>
      <c r="B112" s="8">
        <v>1</v>
      </c>
      <c r="C112" s="8">
        <v>9</v>
      </c>
      <c r="D112" s="8">
        <v>15</v>
      </c>
      <c r="E112" s="1437"/>
      <c r="F112" s="8">
        <v>105993.2</v>
      </c>
      <c r="G112" s="8">
        <v>285660</v>
      </c>
      <c r="H112" s="8" t="s">
        <v>134</v>
      </c>
      <c r="I112" s="40" t="s">
        <v>134</v>
      </c>
      <c r="J112" s="8">
        <v>261950</v>
      </c>
      <c r="K112" s="161" t="s">
        <v>134</v>
      </c>
    </row>
    <row r="113" spans="1:18" s="49" customFormat="1">
      <c r="A113" s="1439"/>
      <c r="B113" s="8">
        <v>1</v>
      </c>
      <c r="C113" s="8">
        <v>6</v>
      </c>
      <c r="D113" s="20">
        <v>22</v>
      </c>
      <c r="E113" s="1437">
        <v>1000</v>
      </c>
      <c r="F113" s="8">
        <v>111262.49999999999</v>
      </c>
      <c r="G113" s="8">
        <v>291341</v>
      </c>
      <c r="H113" s="8" t="s">
        <v>134</v>
      </c>
      <c r="I113" s="40" t="s">
        <v>134</v>
      </c>
      <c r="J113" s="8">
        <v>275080</v>
      </c>
      <c r="K113" s="161" t="s">
        <v>134</v>
      </c>
    </row>
    <row r="114" spans="1:18" s="49" customFormat="1" ht="18" customHeight="1">
      <c r="A114" s="1439"/>
      <c r="B114" s="8">
        <v>1</v>
      </c>
      <c r="C114" s="8">
        <v>9</v>
      </c>
      <c r="D114" s="20">
        <v>30</v>
      </c>
      <c r="E114" s="1437"/>
      <c r="F114" s="8">
        <v>115919.99999999999</v>
      </c>
      <c r="G114" s="8">
        <v>325300.5</v>
      </c>
      <c r="H114" s="8" t="s">
        <v>134</v>
      </c>
      <c r="I114" s="40" t="s">
        <v>134</v>
      </c>
      <c r="J114" s="8">
        <v>286000</v>
      </c>
      <c r="K114" s="161" t="s">
        <v>134</v>
      </c>
    </row>
    <row r="115" spans="1:18" s="49" customFormat="1" ht="14.25" customHeight="1" thickBot="1">
      <c r="A115" s="1443"/>
      <c r="B115" s="13">
        <v>1</v>
      </c>
      <c r="C115" s="13">
        <v>6.9</v>
      </c>
      <c r="D115" s="1444" t="s">
        <v>1136</v>
      </c>
      <c r="E115" s="1444"/>
      <c r="F115" s="13" t="s">
        <v>134</v>
      </c>
      <c r="G115" s="13" t="s">
        <v>134</v>
      </c>
      <c r="H115" s="13" t="s">
        <v>134</v>
      </c>
      <c r="I115" s="13" t="s">
        <v>134</v>
      </c>
      <c r="J115" s="13" t="s">
        <v>134</v>
      </c>
      <c r="K115" s="162" t="s">
        <v>134</v>
      </c>
    </row>
    <row r="116" spans="1:18" ht="11.25" customHeight="1">
      <c r="A116" s="1432" t="s">
        <v>1137</v>
      </c>
      <c r="B116" s="1434" t="s">
        <v>1139</v>
      </c>
      <c r="C116" s="1434" t="s">
        <v>1138</v>
      </c>
      <c r="D116" s="1434" t="s">
        <v>126</v>
      </c>
      <c r="E116" s="1434"/>
      <c r="F116" s="1434" t="s">
        <v>732</v>
      </c>
      <c r="G116" s="1434" t="s">
        <v>733</v>
      </c>
      <c r="H116" s="1434" t="s">
        <v>128</v>
      </c>
      <c r="I116" s="1434"/>
      <c r="J116" s="1434"/>
      <c r="K116" s="385" t="s">
        <v>489</v>
      </c>
      <c r="M116" s="49"/>
      <c r="N116" s="49"/>
      <c r="O116" s="49"/>
      <c r="P116" s="49"/>
      <c r="Q116" s="49"/>
      <c r="R116" s="49"/>
    </row>
    <row r="117" spans="1:18" ht="33" customHeight="1" thickBot="1">
      <c r="A117" s="1433"/>
      <c r="B117" s="1435"/>
      <c r="C117" s="1435"/>
      <c r="D117" s="10" t="s">
        <v>132</v>
      </c>
      <c r="E117" s="10" t="s">
        <v>133</v>
      </c>
      <c r="F117" s="1435"/>
      <c r="G117" s="1436"/>
      <c r="H117" s="10" t="s">
        <v>748</v>
      </c>
      <c r="I117" s="10" t="s">
        <v>735</v>
      </c>
      <c r="J117" s="10" t="s">
        <v>747</v>
      </c>
      <c r="K117" s="58" t="s">
        <v>1135</v>
      </c>
      <c r="M117" s="49"/>
      <c r="N117" s="49"/>
      <c r="O117" s="49"/>
      <c r="P117" s="49"/>
      <c r="Q117" s="49"/>
      <c r="R117" s="49"/>
    </row>
    <row r="118" spans="1:18" s="49" customFormat="1">
      <c r="A118" s="1438">
        <v>12.5</v>
      </c>
      <c r="B118" s="12">
        <v>1</v>
      </c>
      <c r="C118" s="12">
        <v>6</v>
      </c>
      <c r="D118" s="12">
        <v>15</v>
      </c>
      <c r="E118" s="1441">
        <v>750</v>
      </c>
      <c r="F118" s="12">
        <v>119300.99999999999</v>
      </c>
      <c r="G118" s="12">
        <v>406133.99999999994</v>
      </c>
      <c r="H118" s="12">
        <v>272012</v>
      </c>
      <c r="I118" s="43">
        <v>500214</v>
      </c>
      <c r="J118" s="12">
        <v>192621</v>
      </c>
      <c r="K118" s="203">
        <v>126120.49999999999</v>
      </c>
    </row>
    <row r="119" spans="1:18" s="49" customFormat="1">
      <c r="A119" s="1439"/>
      <c r="B119" s="8">
        <v>1</v>
      </c>
      <c r="C119" s="8">
        <v>9</v>
      </c>
      <c r="D119" s="8">
        <v>22</v>
      </c>
      <c r="E119" s="1437"/>
      <c r="F119" s="8">
        <v>133193</v>
      </c>
      <c r="G119" s="8">
        <v>434860.99999999994</v>
      </c>
      <c r="H119" s="8">
        <v>331630</v>
      </c>
      <c r="I119" s="40">
        <v>576030</v>
      </c>
      <c r="J119" s="8">
        <v>219661</v>
      </c>
      <c r="K119" s="161">
        <v>139265</v>
      </c>
    </row>
    <row r="120" spans="1:18" s="49" customFormat="1">
      <c r="A120" s="1439"/>
      <c r="B120" s="8">
        <v>1</v>
      </c>
      <c r="C120" s="8">
        <v>6</v>
      </c>
      <c r="D120" s="20">
        <v>37</v>
      </c>
      <c r="E120" s="1437">
        <v>1000</v>
      </c>
      <c r="F120" s="8">
        <v>139955</v>
      </c>
      <c r="G120" s="8">
        <v>444382.99999999994</v>
      </c>
      <c r="H120" s="8">
        <v>348205</v>
      </c>
      <c r="I120" s="40">
        <v>588666</v>
      </c>
      <c r="J120" s="8">
        <v>230685</v>
      </c>
      <c r="K120" s="161">
        <v>146188</v>
      </c>
    </row>
    <row r="121" spans="1:18" s="49" customFormat="1" ht="18" customHeight="1">
      <c r="A121" s="1439"/>
      <c r="B121" s="8">
        <v>1</v>
      </c>
      <c r="C121" s="8">
        <v>9</v>
      </c>
      <c r="D121" s="20">
        <v>55</v>
      </c>
      <c r="E121" s="1437"/>
      <c r="F121" s="8">
        <v>165289.5</v>
      </c>
      <c r="G121" s="8">
        <v>475478.99999999994</v>
      </c>
      <c r="H121" s="8">
        <v>410878</v>
      </c>
      <c r="I121" s="40">
        <v>627822</v>
      </c>
      <c r="J121" s="8">
        <v>267605</v>
      </c>
      <c r="K121" s="161">
        <v>172500</v>
      </c>
    </row>
    <row r="122" spans="1:18" s="49" customFormat="1" ht="14.25" customHeight="1" thickBot="1">
      <c r="A122" s="1443"/>
      <c r="B122" s="13">
        <v>1</v>
      </c>
      <c r="C122" s="13">
        <v>6.9</v>
      </c>
      <c r="D122" s="1444" t="s">
        <v>1136</v>
      </c>
      <c r="E122" s="1444"/>
      <c r="F122" s="13" t="s">
        <v>134</v>
      </c>
      <c r="G122" s="13" t="s">
        <v>134</v>
      </c>
      <c r="H122" s="13" t="s">
        <v>134</v>
      </c>
      <c r="I122" s="13" t="s">
        <v>134</v>
      </c>
      <c r="J122" s="13" t="s">
        <v>134</v>
      </c>
      <c r="K122" s="162" t="s">
        <v>134</v>
      </c>
    </row>
    <row r="123" spans="1:18" s="49" customFormat="1">
      <c r="A123" s="1438">
        <v>12.5</v>
      </c>
      <c r="B123" s="12">
        <v>5</v>
      </c>
      <c r="C123" s="12">
        <v>9</v>
      </c>
      <c r="D123" s="19">
        <v>5.5</v>
      </c>
      <c r="E123" s="12" t="s">
        <v>1166</v>
      </c>
      <c r="F123" s="12" t="s">
        <v>134</v>
      </c>
      <c r="G123" s="12" t="s">
        <v>134</v>
      </c>
      <c r="H123" s="12"/>
      <c r="I123" s="12"/>
      <c r="J123" s="12"/>
      <c r="K123" s="31"/>
    </row>
    <row r="124" spans="1:18" s="49" customFormat="1">
      <c r="A124" s="1439"/>
      <c r="B124" s="8">
        <v>5</v>
      </c>
      <c r="C124" s="8">
        <v>9</v>
      </c>
      <c r="D124" s="20">
        <v>7.5</v>
      </c>
      <c r="E124" s="8" t="s">
        <v>1167</v>
      </c>
      <c r="F124" s="8" t="s">
        <v>134</v>
      </c>
      <c r="G124" s="8" t="s">
        <v>134</v>
      </c>
      <c r="H124" s="8"/>
      <c r="I124" s="8"/>
      <c r="J124" s="8"/>
      <c r="K124" s="35"/>
    </row>
    <row r="125" spans="1:18" s="49" customFormat="1">
      <c r="A125" s="1439"/>
      <c r="B125" s="8">
        <v>5</v>
      </c>
      <c r="C125" s="8">
        <v>9</v>
      </c>
      <c r="D125" s="20">
        <v>11</v>
      </c>
      <c r="E125" s="8" t="s">
        <v>1168</v>
      </c>
      <c r="F125" s="8" t="s">
        <v>134</v>
      </c>
      <c r="G125" s="8" t="s">
        <v>134</v>
      </c>
      <c r="H125" s="8"/>
      <c r="I125" s="8"/>
      <c r="J125" s="8"/>
      <c r="K125" s="35"/>
    </row>
    <row r="126" spans="1:18" s="49" customFormat="1">
      <c r="A126" s="1439"/>
      <c r="B126" s="8">
        <v>5</v>
      </c>
      <c r="C126" s="8">
        <v>9</v>
      </c>
      <c r="D126" s="20">
        <v>15</v>
      </c>
      <c r="E126" s="8" t="s">
        <v>1169</v>
      </c>
      <c r="F126" s="8" t="s">
        <v>134</v>
      </c>
      <c r="G126" s="8" t="s">
        <v>134</v>
      </c>
      <c r="H126" s="8"/>
      <c r="I126" s="8"/>
      <c r="J126" s="8"/>
      <c r="K126" s="35"/>
    </row>
    <row r="127" spans="1:18" s="49" customFormat="1">
      <c r="A127" s="1439"/>
      <c r="B127" s="8">
        <v>5</v>
      </c>
      <c r="C127" s="8">
        <v>9</v>
      </c>
      <c r="D127" s="20">
        <v>18.5</v>
      </c>
      <c r="E127" s="8" t="s">
        <v>1170</v>
      </c>
      <c r="F127" s="8" t="s">
        <v>134</v>
      </c>
      <c r="G127" s="8" t="s">
        <v>134</v>
      </c>
      <c r="H127" s="8"/>
      <c r="I127" s="8"/>
      <c r="J127" s="8"/>
      <c r="K127" s="35"/>
    </row>
    <row r="128" spans="1:18" s="49" customFormat="1">
      <c r="A128" s="1439"/>
      <c r="B128" s="8">
        <v>5</v>
      </c>
      <c r="C128" s="8">
        <v>9</v>
      </c>
      <c r="D128" s="20">
        <v>22</v>
      </c>
      <c r="E128" s="8" t="s">
        <v>1171</v>
      </c>
      <c r="F128" s="8" t="s">
        <v>134</v>
      </c>
      <c r="G128" s="8" t="s">
        <v>134</v>
      </c>
      <c r="H128" s="8"/>
      <c r="I128" s="8"/>
      <c r="J128" s="8"/>
      <c r="K128" s="35"/>
    </row>
    <row r="129" spans="1:11" s="49" customFormat="1">
      <c r="A129" s="1439"/>
      <c r="B129" s="8">
        <v>5</v>
      </c>
      <c r="C129" s="8">
        <v>9</v>
      </c>
      <c r="D129" s="20">
        <v>30</v>
      </c>
      <c r="E129" s="8" t="s">
        <v>1172</v>
      </c>
      <c r="F129" s="8" t="s">
        <v>134</v>
      </c>
      <c r="G129" s="8" t="s">
        <v>134</v>
      </c>
      <c r="H129" s="8"/>
      <c r="I129" s="8"/>
      <c r="J129" s="8"/>
      <c r="K129" s="35"/>
    </row>
    <row r="130" spans="1:11" s="49" customFormat="1">
      <c r="A130" s="1439"/>
      <c r="B130" s="8">
        <v>5</v>
      </c>
      <c r="C130" s="8">
        <v>9</v>
      </c>
      <c r="D130" s="20">
        <v>37</v>
      </c>
      <c r="E130" s="8" t="s">
        <v>1173</v>
      </c>
      <c r="F130" s="8" t="s">
        <v>134</v>
      </c>
      <c r="G130" s="8" t="s">
        <v>134</v>
      </c>
      <c r="H130" s="8"/>
      <c r="I130" s="8"/>
      <c r="J130" s="8"/>
      <c r="K130" s="35"/>
    </row>
    <row r="131" spans="1:11" s="49" customFormat="1">
      <c r="A131" s="1439"/>
      <c r="B131" s="8">
        <v>5</v>
      </c>
      <c r="C131" s="8">
        <v>9</v>
      </c>
      <c r="D131" s="20">
        <v>45</v>
      </c>
      <c r="E131" s="8" t="s">
        <v>1174</v>
      </c>
      <c r="F131" s="8" t="s">
        <v>134</v>
      </c>
      <c r="G131" s="8" t="s">
        <v>134</v>
      </c>
      <c r="H131" s="8"/>
      <c r="I131" s="8"/>
      <c r="J131" s="8"/>
      <c r="K131" s="35"/>
    </row>
    <row r="132" spans="1:11" s="49" customFormat="1" ht="13.5" thickBot="1">
      <c r="A132" s="1440"/>
      <c r="B132" s="9">
        <v>5</v>
      </c>
      <c r="C132" s="9">
        <v>9</v>
      </c>
      <c r="D132" s="1436" t="s">
        <v>1136</v>
      </c>
      <c r="E132" s="1436"/>
      <c r="F132" s="9" t="s">
        <v>134</v>
      </c>
      <c r="G132" s="9" t="s">
        <v>134</v>
      </c>
      <c r="H132" s="9"/>
      <c r="I132" s="9"/>
      <c r="J132" s="9"/>
      <c r="K132" s="33"/>
    </row>
    <row r="133" spans="1:11" s="49" customFormat="1">
      <c r="A133" s="1438">
        <v>14</v>
      </c>
      <c r="B133" s="12">
        <v>1</v>
      </c>
      <c r="C133" s="12">
        <v>6</v>
      </c>
      <c r="D133" s="12">
        <v>30</v>
      </c>
      <c r="E133" s="1441">
        <v>750</v>
      </c>
      <c r="F133" s="12" t="s">
        <v>134</v>
      </c>
      <c r="G133" s="12" t="s">
        <v>134</v>
      </c>
      <c r="H133" s="12"/>
      <c r="I133" s="43"/>
      <c r="J133" s="12"/>
      <c r="K133" s="203"/>
    </row>
    <row r="134" spans="1:11" s="49" customFormat="1">
      <c r="A134" s="1439"/>
      <c r="B134" s="8">
        <v>1</v>
      </c>
      <c r="C134" s="8">
        <v>9</v>
      </c>
      <c r="D134" s="8">
        <v>37</v>
      </c>
      <c r="E134" s="1437"/>
      <c r="F134" s="8" t="s">
        <v>134</v>
      </c>
      <c r="G134" s="8" t="s">
        <v>134</v>
      </c>
      <c r="H134" s="8"/>
      <c r="I134" s="40"/>
      <c r="J134" s="8"/>
      <c r="K134" s="161"/>
    </row>
    <row r="135" spans="1:11" s="49" customFormat="1" ht="14.25" customHeight="1" thickBot="1">
      <c r="A135" s="1443"/>
      <c r="B135" s="13">
        <v>1</v>
      </c>
      <c r="C135" s="13">
        <v>6.9</v>
      </c>
      <c r="D135" s="1444" t="s">
        <v>1136</v>
      </c>
      <c r="E135" s="1444"/>
      <c r="F135" s="13" t="s">
        <v>134</v>
      </c>
      <c r="G135" s="13" t="s">
        <v>134</v>
      </c>
      <c r="H135" s="13"/>
      <c r="I135" s="13"/>
      <c r="J135" s="13"/>
      <c r="K135" s="162"/>
    </row>
    <row r="136" spans="1:11" s="49" customFormat="1" ht="14.25" customHeight="1">
      <c r="A136" s="24"/>
      <c r="B136" s="25"/>
      <c r="C136" s="25"/>
      <c r="D136" s="25"/>
      <c r="E136" s="25"/>
      <c r="F136" s="25"/>
      <c r="G136" s="25"/>
      <c r="H136" s="25"/>
      <c r="I136" s="25"/>
      <c r="J136" s="25"/>
      <c r="K136" s="101"/>
    </row>
    <row r="137" spans="1:11" s="49" customFormat="1" ht="14.25" customHeight="1">
      <c r="A137" s="24"/>
      <c r="B137" s="25"/>
      <c r="C137" s="25"/>
      <c r="D137" s="25"/>
      <c r="E137" s="25"/>
      <c r="F137" s="25"/>
      <c r="G137" s="25"/>
      <c r="H137" s="25"/>
      <c r="I137" s="25"/>
      <c r="J137" s="25"/>
      <c r="K137" s="101"/>
    </row>
    <row r="138" spans="1:11" s="49" customFormat="1" ht="13.5" customHeight="1">
      <c r="A138" s="1"/>
      <c r="B138" s="1"/>
      <c r="C138" s="1"/>
      <c r="D138" s="1447"/>
      <c r="E138" s="1447"/>
      <c r="F138" s="1447"/>
      <c r="G138" s="1447"/>
      <c r="H138" s="1447"/>
      <c r="I138" s="1447"/>
      <c r="J138" s="1447"/>
      <c r="K138" s="1447"/>
    </row>
    <row r="139" spans="1:11" s="49" customFormat="1" ht="13.5" customHeight="1">
      <c r="B139" s="1"/>
      <c r="D139" s="263"/>
      <c r="E139" s="202"/>
      <c r="F139" s="101"/>
      <c r="G139" s="202"/>
      <c r="H139" s="263"/>
      <c r="I139" s="263"/>
      <c r="J139" s="263"/>
      <c r="K139" s="263"/>
    </row>
    <row r="140" spans="1:11" s="49" customFormat="1" ht="13.5" customHeight="1">
      <c r="A140" s="1"/>
      <c r="B140" s="1"/>
      <c r="C140" s="1"/>
      <c r="D140" s="263"/>
      <c r="E140" s="263"/>
      <c r="F140" s="531"/>
      <c r="G140" s="263"/>
      <c r="H140" s="263"/>
      <c r="I140" s="263"/>
      <c r="J140" s="263"/>
      <c r="K140" s="263"/>
    </row>
    <row r="141" spans="1:11" s="49" customFormat="1" ht="13.5" customHeight="1">
      <c r="A141" s="1"/>
      <c r="B141" s="1"/>
      <c r="C141" s="1"/>
      <c r="D141" s="263"/>
      <c r="E141" s="263"/>
      <c r="F141" s="531"/>
      <c r="G141" s="263"/>
      <c r="H141" s="263"/>
      <c r="I141" s="263"/>
      <c r="J141" s="263"/>
      <c r="K141" s="263"/>
    </row>
    <row r="142" spans="1:11" s="49" customFormat="1" ht="13.5" customHeight="1">
      <c r="A142" s="1"/>
      <c r="B142" s="1"/>
      <c r="C142" s="1"/>
      <c r="D142" s="263"/>
      <c r="E142" s="263"/>
      <c r="F142" s="531"/>
      <c r="G142" s="263"/>
      <c r="H142" s="263"/>
      <c r="I142" s="263"/>
      <c r="J142" s="263"/>
      <c r="K142" s="263"/>
    </row>
    <row r="143" spans="1:11" s="49" customFormat="1" ht="13.5" customHeight="1">
      <c r="A143" s="1"/>
      <c r="B143" s="1"/>
      <c r="C143" s="1"/>
      <c r="D143" s="263"/>
      <c r="E143" s="263"/>
      <c r="F143" s="531"/>
      <c r="G143" s="263"/>
      <c r="H143" s="263"/>
      <c r="I143" s="263"/>
      <c r="J143" s="263"/>
      <c r="K143" s="263"/>
    </row>
    <row r="144" spans="1:11" s="49" customFormat="1" ht="13.5" customHeight="1">
      <c r="A144" s="1"/>
      <c r="B144" s="1"/>
      <c r="C144" s="1"/>
      <c r="D144" s="263"/>
      <c r="E144" s="263"/>
      <c r="F144" s="531"/>
      <c r="G144" s="263"/>
      <c r="H144" s="263"/>
      <c r="I144" s="263"/>
      <c r="J144" s="263"/>
      <c r="K144" s="263"/>
    </row>
    <row r="145" spans="1:11" s="48" customFormat="1" ht="14.25" customHeight="1">
      <c r="A145" s="1"/>
      <c r="B145" s="1"/>
      <c r="C145" s="1"/>
      <c r="D145" s="263"/>
      <c r="E145" s="263"/>
      <c r="F145" s="531"/>
      <c r="G145" s="263"/>
      <c r="H145" s="263"/>
      <c r="I145" s="263"/>
      <c r="J145" s="263"/>
      <c r="K145" s="263"/>
    </row>
    <row r="146" spans="1:11" s="49" customFormat="1" ht="12.95" customHeight="1">
      <c r="A146" s="1"/>
      <c r="B146" s="1"/>
      <c r="C146" s="1"/>
      <c r="D146" s="263"/>
      <c r="E146" s="263"/>
      <c r="F146" s="531"/>
      <c r="G146" s="263"/>
      <c r="H146" s="263"/>
      <c r="I146" s="263"/>
      <c r="J146" s="263"/>
      <c r="K146" s="263"/>
    </row>
    <row r="147" spans="1:11" s="49" customFormat="1" ht="12.95" customHeight="1">
      <c r="A147" s="1"/>
      <c r="B147" s="1"/>
      <c r="C147" s="1"/>
      <c r="D147" s="263"/>
      <c r="E147" s="263"/>
      <c r="F147" s="531"/>
      <c r="G147" s="263"/>
      <c r="H147" s="263"/>
      <c r="I147" s="263"/>
      <c r="J147" s="263"/>
      <c r="K147" s="263"/>
    </row>
    <row r="148" spans="1:11" s="49" customFormat="1" ht="13.15" customHeight="1">
      <c r="A148" s="1"/>
      <c r="B148" s="1"/>
      <c r="C148" s="1"/>
      <c r="D148" s="263"/>
      <c r="E148" s="263"/>
      <c r="F148" s="531"/>
      <c r="G148" s="263"/>
      <c r="H148" s="263"/>
      <c r="I148" s="263"/>
      <c r="J148" s="263"/>
      <c r="K148" s="263"/>
    </row>
    <row r="149" spans="1:11" s="49" customFormat="1" ht="13.15" customHeight="1">
      <c r="A149" s="1"/>
      <c r="B149" s="1"/>
      <c r="C149" s="1"/>
      <c r="D149" s="263"/>
      <c r="E149" s="263"/>
      <c r="F149" s="531"/>
      <c r="G149" s="263"/>
      <c r="H149" s="263"/>
      <c r="I149" s="263"/>
      <c r="J149" s="263"/>
      <c r="K149" s="263"/>
    </row>
    <row r="150" spans="1:11" s="49" customFormat="1" ht="13.15" customHeight="1">
      <c r="A150" s="1"/>
      <c r="B150" s="1"/>
      <c r="C150" s="1"/>
      <c r="D150" s="263"/>
      <c r="E150" s="263"/>
      <c r="F150" s="531"/>
      <c r="G150" s="263"/>
      <c r="H150" s="263"/>
      <c r="I150" s="263"/>
      <c r="J150" s="263"/>
      <c r="K150" s="263"/>
    </row>
    <row r="151" spans="1:11" s="49" customFormat="1" ht="13.15" customHeight="1">
      <c r="A151" s="1"/>
      <c r="B151" s="1"/>
      <c r="C151" s="1"/>
      <c r="D151" s="263"/>
      <c r="E151" s="263"/>
      <c r="F151" s="531"/>
      <c r="G151" s="263"/>
      <c r="H151" s="263"/>
      <c r="I151" s="263"/>
      <c r="J151" s="263"/>
      <c r="K151" s="263"/>
    </row>
    <row r="152" spans="1:11" s="49" customFormat="1" ht="13.15" customHeight="1">
      <c r="A152" s="1"/>
      <c r="B152" s="1"/>
      <c r="C152" s="1"/>
      <c r="D152" s="263"/>
      <c r="E152" s="263"/>
      <c r="F152" s="531"/>
      <c r="G152" s="263"/>
      <c r="H152" s="263"/>
      <c r="I152" s="263"/>
      <c r="J152" s="263"/>
      <c r="K152" s="263"/>
    </row>
    <row r="153" spans="1:11" s="49" customFormat="1" ht="13.15" customHeight="1">
      <c r="A153" s="1"/>
      <c r="B153" s="1"/>
      <c r="C153" s="1"/>
      <c r="D153" s="263"/>
      <c r="E153" s="263"/>
      <c r="F153" s="531"/>
      <c r="G153" s="263"/>
      <c r="H153" s="263"/>
      <c r="I153" s="263"/>
      <c r="J153" s="263"/>
      <c r="K153" s="263"/>
    </row>
    <row r="154" spans="1:11" s="49" customFormat="1" ht="13.15" customHeight="1">
      <c r="A154" s="1"/>
      <c r="B154" s="1"/>
      <c r="C154" s="1"/>
      <c r="D154" s="263"/>
      <c r="E154" s="263"/>
      <c r="F154" s="531"/>
      <c r="G154" s="263"/>
      <c r="H154" s="263"/>
      <c r="I154" s="263"/>
      <c r="J154" s="263"/>
      <c r="K154" s="263"/>
    </row>
    <row r="155" spans="1:11" s="49" customFormat="1" ht="13.15" customHeight="1">
      <c r="A155" s="1"/>
      <c r="B155" s="1"/>
      <c r="C155" s="1"/>
      <c r="D155" s="263"/>
      <c r="E155" s="263"/>
      <c r="F155" s="531"/>
      <c r="G155" s="263"/>
      <c r="H155" s="263"/>
      <c r="I155" s="263"/>
      <c r="J155" s="263"/>
      <c r="K155" s="263"/>
    </row>
    <row r="156" spans="1:11" s="49" customFormat="1" ht="13.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1:11" ht="8.25" customHeight="1"/>
    <row r="158" spans="1:11" s="23" customFormat="1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1:11" s="38" customFormat="1" ht="12.9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1:11" ht="3" customHeight="1"/>
    <row r="161" spans="1:11" ht="12.95" customHeight="1"/>
    <row r="162" spans="1:11" ht="12.95" customHeight="1"/>
    <row r="163" spans="1:11" ht="12.95" customHeight="1"/>
    <row r="164" spans="1:11" ht="12.95" customHeight="1"/>
    <row r="165" spans="1:11" ht="12.95" customHeight="1"/>
    <row r="166" spans="1:11" ht="12.95" customHeight="1"/>
    <row r="167" spans="1:11" ht="12.95" customHeight="1"/>
    <row r="168" spans="1:11" ht="12.95" customHeight="1"/>
    <row r="169" spans="1:11" ht="12.95" customHeight="1"/>
    <row r="170" spans="1:11" ht="12.95" customHeight="1"/>
    <row r="171" spans="1:11" ht="12.95" customHeight="1"/>
    <row r="172" spans="1:11" ht="12.95" customHeight="1"/>
    <row r="173" spans="1:11" ht="12.95" customHeight="1"/>
    <row r="176" spans="1:11" s="23" customFormat="1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ht="13.5" customHeight="1"/>
    <row r="178" ht="12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9" ht="12" customHeight="1"/>
    <row r="200" ht="5.45" customHeight="1"/>
    <row r="201" ht="12" customHeight="1"/>
    <row r="202" ht="12" customHeight="1"/>
    <row r="203" ht="12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</sheetData>
  <mergeCells count="98">
    <mergeCell ref="D116:E116"/>
    <mergeCell ref="F63:F64"/>
    <mergeCell ref="G63:G64"/>
    <mergeCell ref="D100:E100"/>
    <mergeCell ref="E96:E97"/>
    <mergeCell ref="D78:E78"/>
    <mergeCell ref="E98:E99"/>
    <mergeCell ref="H63:J63"/>
    <mergeCell ref="A63:A64"/>
    <mergeCell ref="D138:K138"/>
    <mergeCell ref="E111:E112"/>
    <mergeCell ref="E113:E114"/>
    <mergeCell ref="D115:E115"/>
    <mergeCell ref="F116:F117"/>
    <mergeCell ref="G116:G117"/>
    <mergeCell ref="H116:J116"/>
    <mergeCell ref="A96:A100"/>
    <mergeCell ref="A118:A122"/>
    <mergeCell ref="E118:E119"/>
    <mergeCell ref="E120:E121"/>
    <mergeCell ref="D122:E122"/>
    <mergeCell ref="A111:A115"/>
    <mergeCell ref="A101:A110"/>
    <mergeCell ref="D110:E110"/>
    <mergeCell ref="A116:A117"/>
    <mergeCell ref="B116:B117"/>
    <mergeCell ref="C116:C117"/>
    <mergeCell ref="A49:A53"/>
    <mergeCell ref="E49:E50"/>
    <mergeCell ref="E51:E52"/>
    <mergeCell ref="D53:E53"/>
    <mergeCell ref="A44:A48"/>
    <mergeCell ref="E44:E45"/>
    <mergeCell ref="E46:E47"/>
    <mergeCell ref="D48:E48"/>
    <mergeCell ref="A29:A33"/>
    <mergeCell ref="E29:E30"/>
    <mergeCell ref="E31:E32"/>
    <mergeCell ref="D33:E33"/>
    <mergeCell ref="A34:A38"/>
    <mergeCell ref="E34:E35"/>
    <mergeCell ref="E36:E37"/>
    <mergeCell ref="D38:E38"/>
    <mergeCell ref="A39:A43"/>
    <mergeCell ref="E39:E40"/>
    <mergeCell ref="E41:E42"/>
    <mergeCell ref="D43:E43"/>
    <mergeCell ref="A123:A132"/>
    <mergeCell ref="D132:E132"/>
    <mergeCell ref="A72:A78"/>
    <mergeCell ref="E72:E73"/>
    <mergeCell ref="E74:E75"/>
    <mergeCell ref="E76:E77"/>
    <mergeCell ref="A133:A135"/>
    <mergeCell ref="E133:E134"/>
    <mergeCell ref="D135:E135"/>
    <mergeCell ref="A79:A88"/>
    <mergeCell ref="D88:E88"/>
    <mergeCell ref="A89:A95"/>
    <mergeCell ref="E89:E90"/>
    <mergeCell ref="E91:E92"/>
    <mergeCell ref="E93:E94"/>
    <mergeCell ref="D95:E95"/>
    <mergeCell ref="A54:A62"/>
    <mergeCell ref="D62:E62"/>
    <mergeCell ref="A65:A71"/>
    <mergeCell ref="E65:E66"/>
    <mergeCell ref="E69:E70"/>
    <mergeCell ref="D71:E71"/>
    <mergeCell ref="E67:E68"/>
    <mergeCell ref="B63:B64"/>
    <mergeCell ref="C63:C64"/>
    <mergeCell ref="D63:E63"/>
    <mergeCell ref="E24:E25"/>
    <mergeCell ref="E26:E27"/>
    <mergeCell ref="D28:E28"/>
    <mergeCell ref="A24:A28"/>
    <mergeCell ref="A14:A18"/>
    <mergeCell ref="E14:E15"/>
    <mergeCell ref="E16:E17"/>
    <mergeCell ref="D18:E18"/>
    <mergeCell ref="A19:A23"/>
    <mergeCell ref="E19:E20"/>
    <mergeCell ref="E21:E22"/>
    <mergeCell ref="D23:E23"/>
    <mergeCell ref="A9:A13"/>
    <mergeCell ref="E9:E10"/>
    <mergeCell ref="E11:E12"/>
    <mergeCell ref="D13:E13"/>
    <mergeCell ref="A1:K5"/>
    <mergeCell ref="A6:K6"/>
    <mergeCell ref="A7:A8"/>
    <mergeCell ref="C7:C8"/>
    <mergeCell ref="D7:E7"/>
    <mergeCell ref="F7:F8"/>
    <mergeCell ref="G7:G8"/>
    <mergeCell ref="H7:J7"/>
    <mergeCell ref="B7:B8"/>
  </mergeCells>
  <phoneticPr fontId="7" type="noConversion"/>
  <printOptions horizontalCentered="1"/>
  <pageMargins left="0.78740157480314965" right="0.78740157480314965" top="0" bottom="0" header="0.51181102362204722" footer="0.51181102362204722"/>
  <pageSetup paperSize="9" scale="92" orientation="portrait" useFirstPageNumber="1" r:id="rId1"/>
  <headerFooter alignWithMargins="0">
    <oddFooter>Страница &amp;P</oddFooter>
  </headerFooter>
  <rowBreaks count="2" manualBreakCount="2">
    <brk id="62" max="16383" man="1"/>
    <brk id="11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W477"/>
  <sheetViews>
    <sheetView zoomScaleNormal="100" zoomScaleSheetLayoutView="100" workbookViewId="0">
      <selection activeCell="R20" sqref="R20"/>
    </sheetView>
  </sheetViews>
  <sheetFormatPr defaultRowHeight="12.75"/>
  <cols>
    <col min="1" max="1" width="4.85546875" style="1" customWidth="1"/>
    <col min="2" max="2" width="6.140625" style="1" customWidth="1"/>
    <col min="3" max="3" width="6.5703125" style="1" customWidth="1"/>
    <col min="4" max="4" width="9.85546875" style="1" customWidth="1"/>
    <col min="5" max="5" width="7.5703125" style="1" customWidth="1"/>
    <col min="6" max="6" width="8.42578125" style="1" customWidth="1"/>
    <col min="7" max="7" width="7.5703125" style="1" customWidth="1"/>
    <col min="8" max="8" width="1.28515625" style="1" customWidth="1"/>
    <col min="9" max="9" width="4.5703125" style="1" customWidth="1"/>
    <col min="10" max="10" width="6.28515625" style="1" customWidth="1"/>
    <col min="11" max="11" width="5.28515625" style="1" customWidth="1"/>
    <col min="12" max="12" width="10.28515625" style="1" customWidth="1"/>
    <col min="13" max="13" width="7.7109375" style="1" customWidth="1"/>
    <col min="14" max="14" width="8.7109375" style="1" customWidth="1"/>
    <col min="15" max="15" width="7.85546875" style="1" customWidth="1"/>
    <col min="16" max="16" width="9.42578125" style="1" customWidth="1"/>
    <col min="17" max="16384" width="9.140625" style="1"/>
  </cols>
  <sheetData>
    <row r="1" spans="1:15" ht="15.75" customHeight="1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</row>
    <row r="2" spans="1:15" ht="21.9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</row>
    <row r="3" spans="1:15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</row>
    <row r="4" spans="1:15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</row>
    <row r="5" spans="1:15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</row>
    <row r="6" spans="1:15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  <c r="L6" s="1430"/>
      <c r="M6" s="1430"/>
      <c r="N6" s="1430"/>
      <c r="O6" s="1430"/>
    </row>
    <row r="7" spans="1:15" ht="10.5" customHeight="1">
      <c r="A7" s="1486" t="s">
        <v>980</v>
      </c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  <c r="N7" s="1486"/>
      <c r="O7" s="1486"/>
    </row>
    <row r="8" spans="1:15" ht="9.1999999999999993" customHeight="1" thickBot="1">
      <c r="A8" s="7"/>
      <c r="B8" s="7"/>
      <c r="C8" s="7"/>
      <c r="D8" s="7"/>
      <c r="E8" s="7"/>
      <c r="F8" s="7"/>
      <c r="G8" s="7"/>
      <c r="H8" s="7"/>
    </row>
    <row r="9" spans="1:15" s="49" customFormat="1" ht="12.75" customHeight="1">
      <c r="A9" s="1749" t="s">
        <v>125</v>
      </c>
      <c r="B9" s="1709" t="s">
        <v>137</v>
      </c>
      <c r="C9" s="1709" t="s">
        <v>126</v>
      </c>
      <c r="D9" s="1709"/>
      <c r="E9" s="1709" t="s">
        <v>739</v>
      </c>
      <c r="F9" s="1745" t="s">
        <v>733</v>
      </c>
      <c r="G9" s="1743" t="s">
        <v>740</v>
      </c>
      <c r="I9" s="1749" t="s">
        <v>125</v>
      </c>
      <c r="J9" s="1709" t="s">
        <v>137</v>
      </c>
      <c r="K9" s="1709" t="s">
        <v>126</v>
      </c>
      <c r="L9" s="1709"/>
      <c r="M9" s="1709" t="s">
        <v>739</v>
      </c>
      <c r="N9" s="1745" t="s">
        <v>733</v>
      </c>
      <c r="O9" s="1743" t="s">
        <v>740</v>
      </c>
    </row>
    <row r="10" spans="1:15" s="49" customFormat="1" ht="17.25" customHeight="1" thickBot="1">
      <c r="A10" s="1750"/>
      <c r="B10" s="1748"/>
      <c r="C10" s="268" t="s">
        <v>132</v>
      </c>
      <c r="D10" s="268" t="s">
        <v>133</v>
      </c>
      <c r="E10" s="1748"/>
      <c r="F10" s="1746"/>
      <c r="G10" s="1744"/>
      <c r="I10" s="1750"/>
      <c r="J10" s="1748"/>
      <c r="K10" s="268" t="s">
        <v>132</v>
      </c>
      <c r="L10" s="268" t="s">
        <v>133</v>
      </c>
      <c r="M10" s="1748"/>
      <c r="N10" s="1746"/>
      <c r="O10" s="1744"/>
    </row>
    <row r="11" spans="1:15" s="49" customFormat="1" ht="13.5" customHeight="1" thickBot="1">
      <c r="A11" s="1760">
        <v>3.15</v>
      </c>
      <c r="B11" s="43">
        <v>1</v>
      </c>
      <c r="C11" s="12">
        <v>1.5</v>
      </c>
      <c r="D11" s="12">
        <v>3000</v>
      </c>
      <c r="E11" s="12">
        <v>12900</v>
      </c>
      <c r="F11" s="12">
        <v>44100</v>
      </c>
      <c r="G11" s="14" t="s">
        <v>134</v>
      </c>
      <c r="I11" s="1577">
        <v>8</v>
      </c>
      <c r="J11" s="12">
        <v>5</v>
      </c>
      <c r="K11" s="1747">
        <v>30</v>
      </c>
      <c r="L11" s="12" t="s">
        <v>566</v>
      </c>
      <c r="M11" s="12">
        <v>144190</v>
      </c>
      <c r="N11" s="12">
        <v>223677</v>
      </c>
      <c r="O11" s="14" t="s">
        <v>134</v>
      </c>
    </row>
    <row r="12" spans="1:15" s="49" customFormat="1" ht="12.95" customHeight="1" thickBot="1">
      <c r="A12" s="1761"/>
      <c r="B12" s="13">
        <v>1</v>
      </c>
      <c r="C12" s="1608" t="s">
        <v>446</v>
      </c>
      <c r="D12" s="1608"/>
      <c r="E12" s="13">
        <v>7500</v>
      </c>
      <c r="F12" s="13">
        <v>37130</v>
      </c>
      <c r="G12" s="16" t="s">
        <v>134</v>
      </c>
      <c r="I12" s="1578"/>
      <c r="J12" s="8">
        <v>5</v>
      </c>
      <c r="K12" s="1712"/>
      <c r="L12" s="8" t="s">
        <v>576</v>
      </c>
      <c r="M12" s="12">
        <v>144190</v>
      </c>
      <c r="N12" s="12">
        <v>223677</v>
      </c>
      <c r="O12" s="15" t="s">
        <v>134</v>
      </c>
    </row>
    <row r="13" spans="1:15" s="49" customFormat="1" ht="12.95" customHeight="1">
      <c r="A13" s="1760">
        <v>4</v>
      </c>
      <c r="B13" s="43">
        <v>1</v>
      </c>
      <c r="C13" s="12">
        <v>0.75</v>
      </c>
      <c r="D13" s="12">
        <v>1500</v>
      </c>
      <c r="E13" s="12">
        <v>15000</v>
      </c>
      <c r="F13" s="12">
        <v>48060</v>
      </c>
      <c r="G13" s="14" t="s">
        <v>134</v>
      </c>
      <c r="I13" s="1578"/>
      <c r="J13" s="8">
        <v>5</v>
      </c>
      <c r="K13" s="1712"/>
      <c r="L13" s="8" t="s">
        <v>869</v>
      </c>
      <c r="M13" s="8">
        <v>148400</v>
      </c>
      <c r="N13" s="8">
        <v>223620</v>
      </c>
      <c r="O13" s="15" t="s">
        <v>134</v>
      </c>
    </row>
    <row r="14" spans="1:15" s="49" customFormat="1" ht="12.95" customHeight="1">
      <c r="A14" s="1762"/>
      <c r="B14" s="40">
        <v>1</v>
      </c>
      <c r="C14" s="8">
        <v>2.2000000000000002</v>
      </c>
      <c r="D14" s="1437">
        <v>3000</v>
      </c>
      <c r="E14" s="8">
        <v>16800</v>
      </c>
      <c r="F14" s="8">
        <v>48740</v>
      </c>
      <c r="G14" s="15" t="s">
        <v>134</v>
      </c>
      <c r="I14" s="1578"/>
      <c r="J14" s="8">
        <v>5</v>
      </c>
      <c r="K14" s="1713"/>
      <c r="L14" s="8" t="s">
        <v>555</v>
      </c>
      <c r="M14" s="8">
        <v>148400</v>
      </c>
      <c r="N14" s="8">
        <v>223620</v>
      </c>
      <c r="O14" s="15" t="s">
        <v>134</v>
      </c>
    </row>
    <row r="15" spans="1:15" s="49" customFormat="1" ht="12.95" customHeight="1">
      <c r="A15" s="1762"/>
      <c r="B15" s="40">
        <v>1</v>
      </c>
      <c r="C15" s="20">
        <v>3</v>
      </c>
      <c r="D15" s="1437"/>
      <c r="E15" s="8">
        <v>18600</v>
      </c>
      <c r="F15" s="8">
        <v>50220</v>
      </c>
      <c r="G15" s="15" t="s">
        <v>134</v>
      </c>
      <c r="I15" s="1578"/>
      <c r="J15" s="8">
        <v>5</v>
      </c>
      <c r="K15" s="1711">
        <v>37</v>
      </c>
      <c r="L15" s="8" t="s">
        <v>576</v>
      </c>
      <c r="M15" s="8">
        <v>155700</v>
      </c>
      <c r="N15" s="8">
        <v>234670</v>
      </c>
      <c r="O15" s="15" t="s">
        <v>134</v>
      </c>
    </row>
    <row r="16" spans="1:15" s="49" customFormat="1" ht="12.95" customHeight="1">
      <c r="A16" s="1762"/>
      <c r="B16" s="40">
        <v>1</v>
      </c>
      <c r="C16" s="20">
        <v>4</v>
      </c>
      <c r="D16" s="1437"/>
      <c r="E16" s="8">
        <v>20500</v>
      </c>
      <c r="F16" s="8">
        <v>51570</v>
      </c>
      <c r="G16" s="15" t="s">
        <v>134</v>
      </c>
      <c r="I16" s="1578"/>
      <c r="J16" s="8">
        <v>5</v>
      </c>
      <c r="K16" s="1713"/>
      <c r="L16" s="8" t="s">
        <v>555</v>
      </c>
      <c r="M16" s="8">
        <v>166500</v>
      </c>
      <c r="N16" s="8">
        <v>253520</v>
      </c>
      <c r="O16" s="15" t="s">
        <v>134</v>
      </c>
    </row>
    <row r="17" spans="1:15" s="49" customFormat="1" ht="12.95" customHeight="1" thickBot="1">
      <c r="A17" s="1761"/>
      <c r="B17" s="13">
        <v>1</v>
      </c>
      <c r="C17" s="1608" t="s">
        <v>446</v>
      </c>
      <c r="D17" s="1608"/>
      <c r="E17" s="13">
        <v>11100</v>
      </c>
      <c r="F17" s="13">
        <v>46980</v>
      </c>
      <c r="G17" s="16" t="s">
        <v>134</v>
      </c>
      <c r="I17" s="1578"/>
      <c r="J17" s="8">
        <v>5</v>
      </c>
      <c r="K17" s="1711">
        <v>45</v>
      </c>
      <c r="L17" s="8" t="s">
        <v>577</v>
      </c>
      <c r="M17" s="8">
        <v>166500</v>
      </c>
      <c r="N17" s="8">
        <v>243950</v>
      </c>
      <c r="O17" s="15" t="s">
        <v>134</v>
      </c>
    </row>
    <row r="18" spans="1:15" s="49" customFormat="1" ht="12.95" customHeight="1">
      <c r="A18" s="1760">
        <v>5</v>
      </c>
      <c r="B18" s="43">
        <v>1</v>
      </c>
      <c r="C18" s="12">
        <v>1.1000000000000001</v>
      </c>
      <c r="D18" s="1441">
        <v>1500</v>
      </c>
      <c r="E18" s="12">
        <v>23000</v>
      </c>
      <c r="F18" s="12">
        <v>75500</v>
      </c>
      <c r="G18" s="14">
        <v>58970</v>
      </c>
      <c r="I18" s="1578"/>
      <c r="J18" s="8">
        <v>5</v>
      </c>
      <c r="K18" s="1713"/>
      <c r="L18" s="8" t="s">
        <v>871</v>
      </c>
      <c r="M18" s="8">
        <v>166500</v>
      </c>
      <c r="N18" s="8">
        <v>240540</v>
      </c>
      <c r="O18" s="15" t="s">
        <v>134</v>
      </c>
    </row>
    <row r="19" spans="1:15" s="49" customFormat="1" ht="12.95" customHeight="1" thickBot="1">
      <c r="A19" s="1762"/>
      <c r="B19" s="40">
        <v>1</v>
      </c>
      <c r="C19" s="20">
        <v>3</v>
      </c>
      <c r="D19" s="1437"/>
      <c r="E19" s="8">
        <v>27500</v>
      </c>
      <c r="F19" s="8">
        <v>78710</v>
      </c>
      <c r="G19" s="15">
        <v>66440</v>
      </c>
      <c r="I19" s="1579"/>
      <c r="J19" s="13">
        <v>5</v>
      </c>
      <c r="K19" s="1608" t="s">
        <v>446</v>
      </c>
      <c r="L19" s="1608"/>
      <c r="M19" s="13">
        <v>113000</v>
      </c>
      <c r="N19" s="13">
        <v>188110</v>
      </c>
      <c r="O19" s="16" t="s">
        <v>134</v>
      </c>
    </row>
    <row r="20" spans="1:15" s="49" customFormat="1" ht="12.95" customHeight="1">
      <c r="A20" s="1762"/>
      <c r="B20" s="40">
        <v>1</v>
      </c>
      <c r="C20" s="8">
        <v>5.5</v>
      </c>
      <c r="D20" s="1437">
        <v>3000</v>
      </c>
      <c r="E20" s="8">
        <v>28600</v>
      </c>
      <c r="F20" s="8">
        <v>79520</v>
      </c>
      <c r="G20" s="15">
        <v>67800</v>
      </c>
      <c r="I20" s="1577">
        <v>10</v>
      </c>
      <c r="J20" s="12">
        <v>1</v>
      </c>
      <c r="K20" s="19">
        <v>30</v>
      </c>
      <c r="L20" s="1445">
        <v>1500</v>
      </c>
      <c r="M20" s="12">
        <v>116750</v>
      </c>
      <c r="N20" s="12">
        <v>237330</v>
      </c>
      <c r="O20" s="14">
        <v>212350</v>
      </c>
    </row>
    <row r="21" spans="1:15" s="49" customFormat="1" ht="12.95" customHeight="1">
      <c r="A21" s="1762"/>
      <c r="B21" s="40">
        <v>1</v>
      </c>
      <c r="C21" s="8">
        <v>7.5</v>
      </c>
      <c r="D21" s="1437"/>
      <c r="E21" s="8">
        <v>32950</v>
      </c>
      <c r="F21" s="8">
        <v>81000</v>
      </c>
      <c r="G21" s="15">
        <v>69600</v>
      </c>
      <c r="I21" s="1578"/>
      <c r="J21" s="8">
        <v>1</v>
      </c>
      <c r="K21" s="20">
        <v>37</v>
      </c>
      <c r="L21" s="1497"/>
      <c r="M21" s="8">
        <v>127280</v>
      </c>
      <c r="N21" s="8">
        <v>247730</v>
      </c>
      <c r="O21" s="15">
        <v>219250</v>
      </c>
    </row>
    <row r="22" spans="1:15" s="49" customFormat="1" ht="12.95" customHeight="1">
      <c r="A22" s="1762"/>
      <c r="B22" s="8">
        <v>1</v>
      </c>
      <c r="C22" s="1729" t="s">
        <v>446</v>
      </c>
      <c r="D22" s="1729"/>
      <c r="E22" s="8">
        <v>18500</v>
      </c>
      <c r="F22" s="8">
        <v>76280</v>
      </c>
      <c r="G22" s="15">
        <v>48720</v>
      </c>
      <c r="I22" s="1578"/>
      <c r="J22" s="8">
        <v>1</v>
      </c>
      <c r="K22" s="20">
        <v>45</v>
      </c>
      <c r="L22" s="1446"/>
      <c r="M22" s="8">
        <v>135800</v>
      </c>
      <c r="N22" s="8">
        <v>256500</v>
      </c>
      <c r="O22" s="15">
        <v>243300</v>
      </c>
    </row>
    <row r="23" spans="1:15" s="49" customFormat="1" ht="12.95" customHeight="1">
      <c r="A23" s="1762"/>
      <c r="B23" s="40">
        <v>5</v>
      </c>
      <c r="C23" s="1436">
        <v>1.1000000000000001</v>
      </c>
      <c r="D23" s="8" t="s">
        <v>522</v>
      </c>
      <c r="E23" s="8">
        <v>56330</v>
      </c>
      <c r="F23" s="8">
        <v>107610</v>
      </c>
      <c r="G23" s="15" t="s">
        <v>134</v>
      </c>
      <c r="I23" s="1578"/>
      <c r="J23" s="8">
        <v>1</v>
      </c>
      <c r="K23" s="1729" t="s">
        <v>446</v>
      </c>
      <c r="L23" s="1729"/>
      <c r="M23" s="8">
        <v>81460</v>
      </c>
      <c r="N23" s="8">
        <v>217780</v>
      </c>
      <c r="O23" s="15">
        <v>116050</v>
      </c>
    </row>
    <row r="24" spans="1:15" s="49" customFormat="1" ht="12.95" customHeight="1">
      <c r="A24" s="1762"/>
      <c r="B24" s="40">
        <v>5</v>
      </c>
      <c r="C24" s="1446"/>
      <c r="D24" s="8" t="s">
        <v>836</v>
      </c>
      <c r="E24" s="8">
        <v>55150</v>
      </c>
      <c r="F24" s="8">
        <v>106490</v>
      </c>
      <c r="G24" s="15" t="s">
        <v>134</v>
      </c>
      <c r="I24" s="1578"/>
      <c r="J24" s="8">
        <v>5</v>
      </c>
      <c r="K24" s="1711">
        <v>15</v>
      </c>
      <c r="L24" s="8" t="s">
        <v>581</v>
      </c>
      <c r="M24" s="8">
        <v>177850</v>
      </c>
      <c r="N24" s="8">
        <v>216480</v>
      </c>
      <c r="O24" s="15" t="s">
        <v>134</v>
      </c>
    </row>
    <row r="25" spans="1:15" s="49" customFormat="1" ht="12.95" customHeight="1">
      <c r="A25" s="1762"/>
      <c r="B25" s="40">
        <v>5</v>
      </c>
      <c r="C25" s="20">
        <v>7.5</v>
      </c>
      <c r="D25" s="8" t="s">
        <v>572</v>
      </c>
      <c r="E25" s="8">
        <v>67700</v>
      </c>
      <c r="F25" s="8">
        <v>115940</v>
      </c>
      <c r="G25" s="15" t="s">
        <v>134</v>
      </c>
      <c r="I25" s="1578"/>
      <c r="J25" s="8">
        <v>5</v>
      </c>
      <c r="K25" s="1713"/>
      <c r="L25" s="8" t="s">
        <v>567</v>
      </c>
      <c r="M25" s="8">
        <v>172100</v>
      </c>
      <c r="N25" s="8">
        <v>214180</v>
      </c>
      <c r="O25" s="15" t="s">
        <v>134</v>
      </c>
    </row>
    <row r="26" spans="1:15" s="49" customFormat="1" ht="12.95" customHeight="1">
      <c r="A26" s="1762"/>
      <c r="B26" s="40">
        <v>5</v>
      </c>
      <c r="C26" s="20">
        <v>11</v>
      </c>
      <c r="D26" s="8" t="s">
        <v>572</v>
      </c>
      <c r="E26" s="8">
        <v>70000</v>
      </c>
      <c r="F26" s="8">
        <v>122300</v>
      </c>
      <c r="G26" s="15" t="s">
        <v>134</v>
      </c>
      <c r="I26" s="1578"/>
      <c r="J26" s="8">
        <v>5</v>
      </c>
      <c r="K26" s="1711">
        <v>18.5</v>
      </c>
      <c r="L26" s="8" t="s">
        <v>582</v>
      </c>
      <c r="M26" s="8">
        <v>186580</v>
      </c>
      <c r="N26" s="8">
        <v>222870</v>
      </c>
      <c r="O26" s="15" t="s">
        <v>134</v>
      </c>
    </row>
    <row r="27" spans="1:15" s="49" customFormat="1" ht="12.95" customHeight="1" thickBot="1">
      <c r="A27" s="1761"/>
      <c r="B27" s="13">
        <v>5</v>
      </c>
      <c r="C27" s="1608" t="s">
        <v>446</v>
      </c>
      <c r="D27" s="1608"/>
      <c r="E27" s="13">
        <v>53200</v>
      </c>
      <c r="F27" s="13">
        <v>105490</v>
      </c>
      <c r="G27" s="16" t="s">
        <v>134</v>
      </c>
      <c r="I27" s="1578"/>
      <c r="J27" s="8">
        <v>5</v>
      </c>
      <c r="K27" s="1713"/>
      <c r="L27" s="8" t="s">
        <v>875</v>
      </c>
      <c r="M27" s="8">
        <v>175150</v>
      </c>
      <c r="N27" s="8">
        <v>216370</v>
      </c>
      <c r="O27" s="15" t="s">
        <v>134</v>
      </c>
    </row>
    <row r="28" spans="1:15" s="49" customFormat="1" ht="12.95" customHeight="1">
      <c r="A28" s="1503">
        <v>6.3</v>
      </c>
      <c r="B28" s="12">
        <v>1</v>
      </c>
      <c r="C28" s="19">
        <v>2.2000000000000002</v>
      </c>
      <c r="D28" s="1441">
        <v>1500</v>
      </c>
      <c r="E28" s="12">
        <v>39330</v>
      </c>
      <c r="F28" s="12">
        <v>115020</v>
      </c>
      <c r="G28" s="14" t="s">
        <v>134</v>
      </c>
      <c r="I28" s="1578"/>
      <c r="J28" s="8">
        <v>5</v>
      </c>
      <c r="K28" s="1711">
        <v>22</v>
      </c>
      <c r="L28" s="8" t="s">
        <v>567</v>
      </c>
      <c r="M28" s="8">
        <v>181500</v>
      </c>
      <c r="N28" s="8">
        <v>220430</v>
      </c>
      <c r="O28" s="15" t="s">
        <v>134</v>
      </c>
    </row>
    <row r="29" spans="1:15" s="49" customFormat="1" ht="12.95" customHeight="1">
      <c r="A29" s="1504"/>
      <c r="B29" s="8">
        <v>1</v>
      </c>
      <c r="C29" s="20">
        <v>3</v>
      </c>
      <c r="D29" s="1437"/>
      <c r="E29" s="8">
        <v>33000</v>
      </c>
      <c r="F29" s="8">
        <v>116780</v>
      </c>
      <c r="G29" s="15" t="s">
        <v>134</v>
      </c>
      <c r="I29" s="1578"/>
      <c r="J29" s="8">
        <v>5</v>
      </c>
      <c r="K29" s="1713"/>
      <c r="L29" s="8" t="s">
        <v>876</v>
      </c>
      <c r="M29" s="8">
        <v>180600</v>
      </c>
      <c r="N29" s="8">
        <v>220270</v>
      </c>
      <c r="O29" s="15" t="s">
        <v>134</v>
      </c>
    </row>
    <row r="30" spans="1:15" s="49" customFormat="1" ht="12.95" customHeight="1">
      <c r="A30" s="1504"/>
      <c r="B30" s="8">
        <v>1</v>
      </c>
      <c r="C30" s="20">
        <v>18.5</v>
      </c>
      <c r="D30" s="1437">
        <v>3000</v>
      </c>
      <c r="E30" s="8">
        <v>53800</v>
      </c>
      <c r="F30" s="8">
        <v>136350</v>
      </c>
      <c r="G30" s="15" t="s">
        <v>134</v>
      </c>
      <c r="I30" s="1578"/>
      <c r="J30" s="8">
        <v>5</v>
      </c>
      <c r="K30" s="1711">
        <v>30</v>
      </c>
      <c r="L30" s="8" t="s">
        <v>583</v>
      </c>
      <c r="M30" s="8">
        <v>187500</v>
      </c>
      <c r="N30" s="8">
        <v>226040</v>
      </c>
      <c r="O30" s="15" t="s">
        <v>134</v>
      </c>
    </row>
    <row r="31" spans="1:15" s="49" customFormat="1" ht="12.95" customHeight="1">
      <c r="A31" s="1504"/>
      <c r="B31" s="8">
        <v>1</v>
      </c>
      <c r="C31" s="20">
        <v>22</v>
      </c>
      <c r="D31" s="1437"/>
      <c r="E31" s="8">
        <v>57700</v>
      </c>
      <c r="F31" s="8">
        <v>143510</v>
      </c>
      <c r="G31" s="15" t="s">
        <v>134</v>
      </c>
      <c r="I31" s="1578"/>
      <c r="J31" s="8">
        <v>5</v>
      </c>
      <c r="K31" s="1712"/>
      <c r="L31" s="8" t="s">
        <v>584</v>
      </c>
      <c r="M31" s="8">
        <v>187500</v>
      </c>
      <c r="N31" s="8">
        <v>226040</v>
      </c>
      <c r="O31" s="15" t="s">
        <v>134</v>
      </c>
    </row>
    <row r="32" spans="1:15" s="49" customFormat="1" ht="12.95" customHeight="1">
      <c r="A32" s="1504"/>
      <c r="B32" s="8">
        <v>1</v>
      </c>
      <c r="C32" s="20">
        <v>30</v>
      </c>
      <c r="D32" s="1437"/>
      <c r="E32" s="8">
        <v>64800</v>
      </c>
      <c r="F32" s="8">
        <v>149180</v>
      </c>
      <c r="G32" s="15" t="s">
        <v>134</v>
      </c>
      <c r="I32" s="1578"/>
      <c r="J32" s="8">
        <v>5</v>
      </c>
      <c r="K32" s="1712"/>
      <c r="L32" s="8" t="s">
        <v>877</v>
      </c>
      <c r="M32" s="8">
        <v>187450</v>
      </c>
      <c r="N32" s="8">
        <v>223280</v>
      </c>
      <c r="O32" s="15" t="s">
        <v>134</v>
      </c>
    </row>
    <row r="33" spans="1:15" s="49" customFormat="1" ht="12.95" customHeight="1">
      <c r="A33" s="1504"/>
      <c r="B33" s="8">
        <v>1</v>
      </c>
      <c r="C33" s="1729" t="s">
        <v>446</v>
      </c>
      <c r="D33" s="1729"/>
      <c r="E33" s="8">
        <v>24500</v>
      </c>
      <c r="F33" s="8">
        <v>117050</v>
      </c>
      <c r="G33" s="15" t="s">
        <v>134</v>
      </c>
      <c r="I33" s="1578"/>
      <c r="J33" s="8">
        <v>5</v>
      </c>
      <c r="K33" s="1713"/>
      <c r="L33" s="8" t="s">
        <v>878</v>
      </c>
      <c r="M33" s="8">
        <v>187450</v>
      </c>
      <c r="N33" s="8">
        <v>223280</v>
      </c>
      <c r="O33" s="15" t="s">
        <v>134</v>
      </c>
    </row>
    <row r="34" spans="1:15" s="49" customFormat="1" ht="12.95" customHeight="1">
      <c r="A34" s="1504"/>
      <c r="B34" s="9">
        <v>5</v>
      </c>
      <c r="C34" s="1711">
        <v>7.5</v>
      </c>
      <c r="D34" s="8" t="s">
        <v>566</v>
      </c>
      <c r="E34" s="8">
        <v>85900</v>
      </c>
      <c r="F34" s="8">
        <v>160570</v>
      </c>
      <c r="G34" s="15" t="s">
        <v>134</v>
      </c>
      <c r="I34" s="1578"/>
      <c r="J34" s="8">
        <v>5</v>
      </c>
      <c r="K34" s="1711">
        <v>37</v>
      </c>
      <c r="L34" s="8" t="s">
        <v>585</v>
      </c>
      <c r="M34" s="8">
        <v>213800</v>
      </c>
      <c r="N34" s="8">
        <v>250090</v>
      </c>
      <c r="O34" s="15" t="s">
        <v>134</v>
      </c>
    </row>
    <row r="35" spans="1:15" s="49" customFormat="1" ht="12.95" customHeight="1">
      <c r="A35" s="1504"/>
      <c r="B35" s="9">
        <v>5</v>
      </c>
      <c r="C35" s="1713"/>
      <c r="D35" s="8" t="s">
        <v>869</v>
      </c>
      <c r="E35" s="8">
        <v>84700</v>
      </c>
      <c r="F35" s="8">
        <v>159120</v>
      </c>
      <c r="G35" s="15" t="s">
        <v>134</v>
      </c>
      <c r="I35" s="1578"/>
      <c r="J35" s="8">
        <v>5</v>
      </c>
      <c r="K35" s="1713"/>
      <c r="L35" s="8" t="s">
        <v>879</v>
      </c>
      <c r="M35" s="8">
        <v>212600</v>
      </c>
      <c r="N35" s="8">
        <v>233690</v>
      </c>
      <c r="O35" s="15" t="s">
        <v>134</v>
      </c>
    </row>
    <row r="36" spans="1:15" s="49" customFormat="1" ht="12.95" customHeight="1">
      <c r="A36" s="1504"/>
      <c r="B36" s="9">
        <v>5</v>
      </c>
      <c r="C36" s="1711">
        <v>11</v>
      </c>
      <c r="D36" s="8" t="s">
        <v>578</v>
      </c>
      <c r="E36" s="8">
        <v>88000</v>
      </c>
      <c r="F36" s="8">
        <v>168790</v>
      </c>
      <c r="G36" s="15" t="s">
        <v>134</v>
      </c>
      <c r="I36" s="1578"/>
      <c r="J36" s="8">
        <v>5</v>
      </c>
      <c r="K36" s="1711">
        <v>45</v>
      </c>
      <c r="L36" s="8" t="s">
        <v>585</v>
      </c>
      <c r="M36" s="8">
        <v>216700</v>
      </c>
      <c r="N36" s="8">
        <v>300940</v>
      </c>
      <c r="O36" s="15" t="s">
        <v>134</v>
      </c>
    </row>
    <row r="37" spans="1:15" s="49" customFormat="1" ht="12.95" customHeight="1">
      <c r="A37" s="1504"/>
      <c r="B37" s="9">
        <v>5</v>
      </c>
      <c r="C37" s="1712"/>
      <c r="D37" s="8" t="s">
        <v>577</v>
      </c>
      <c r="E37" s="8">
        <v>88000</v>
      </c>
      <c r="F37" s="8">
        <v>168790</v>
      </c>
      <c r="G37" s="15" t="s">
        <v>134</v>
      </c>
      <c r="I37" s="1578"/>
      <c r="J37" s="8">
        <v>5</v>
      </c>
      <c r="K37" s="1713"/>
      <c r="L37" s="8" t="s">
        <v>879</v>
      </c>
      <c r="M37" s="8">
        <v>216700</v>
      </c>
      <c r="N37" s="8">
        <v>298290</v>
      </c>
      <c r="O37" s="15" t="s">
        <v>134</v>
      </c>
    </row>
    <row r="38" spans="1:15" s="49" customFormat="1" ht="12.95" customHeight="1">
      <c r="A38" s="1504"/>
      <c r="B38" s="9">
        <v>5</v>
      </c>
      <c r="C38" s="1712"/>
      <c r="D38" s="8" t="s">
        <v>869</v>
      </c>
      <c r="E38" s="8">
        <v>89400</v>
      </c>
      <c r="F38" s="8">
        <v>162430</v>
      </c>
      <c r="G38" s="15" t="s">
        <v>134</v>
      </c>
      <c r="I38" s="1578"/>
      <c r="J38" s="8">
        <v>5</v>
      </c>
      <c r="K38" s="1711">
        <v>55</v>
      </c>
      <c r="L38" s="8" t="s">
        <v>585</v>
      </c>
      <c r="M38" s="8">
        <v>237820</v>
      </c>
      <c r="N38" s="8">
        <v>303360</v>
      </c>
      <c r="O38" s="15" t="s">
        <v>134</v>
      </c>
    </row>
    <row r="39" spans="1:15" s="49" customFormat="1" ht="12.95" customHeight="1">
      <c r="A39" s="1504"/>
      <c r="B39" s="9">
        <v>5</v>
      </c>
      <c r="C39" s="1713"/>
      <c r="D39" s="8" t="s">
        <v>871</v>
      </c>
      <c r="E39" s="8">
        <v>89400</v>
      </c>
      <c r="F39" s="8">
        <v>162430</v>
      </c>
      <c r="G39" s="15" t="s">
        <v>134</v>
      </c>
      <c r="I39" s="1578"/>
      <c r="J39" s="8">
        <v>5</v>
      </c>
      <c r="K39" s="1712"/>
      <c r="L39" s="8" t="s">
        <v>586</v>
      </c>
      <c r="M39" s="8">
        <v>237820</v>
      </c>
      <c r="N39" s="8">
        <v>303360</v>
      </c>
      <c r="O39" s="15" t="s">
        <v>134</v>
      </c>
    </row>
    <row r="40" spans="1:15" s="49" customFormat="1" ht="12.95" customHeight="1">
      <c r="A40" s="1504"/>
      <c r="B40" s="9">
        <v>5</v>
      </c>
      <c r="C40" s="1711">
        <v>15</v>
      </c>
      <c r="D40" s="8" t="s">
        <v>577</v>
      </c>
      <c r="E40" s="8">
        <v>98800</v>
      </c>
      <c r="F40" s="8">
        <v>179100</v>
      </c>
      <c r="G40" s="15" t="s">
        <v>134</v>
      </c>
      <c r="I40" s="1578"/>
      <c r="J40" s="8">
        <v>5</v>
      </c>
      <c r="K40" s="1712"/>
      <c r="L40" s="8" t="s">
        <v>879</v>
      </c>
      <c r="M40" s="8">
        <v>234250</v>
      </c>
      <c r="N40" s="8">
        <v>303360</v>
      </c>
      <c r="O40" s="15" t="s">
        <v>134</v>
      </c>
    </row>
    <row r="41" spans="1:15" s="49" customFormat="1" ht="12.95" customHeight="1">
      <c r="A41" s="1504"/>
      <c r="B41" s="9">
        <v>5</v>
      </c>
      <c r="C41" s="1712"/>
      <c r="D41" s="8" t="s">
        <v>579</v>
      </c>
      <c r="E41" s="8">
        <v>98800</v>
      </c>
      <c r="F41" s="8">
        <v>179100</v>
      </c>
      <c r="G41" s="15" t="s">
        <v>134</v>
      </c>
      <c r="I41" s="1578"/>
      <c r="J41" s="8">
        <v>5</v>
      </c>
      <c r="K41" s="1713"/>
      <c r="L41" s="8" t="s">
        <v>880</v>
      </c>
      <c r="M41" s="8">
        <v>234250</v>
      </c>
      <c r="N41" s="8">
        <v>303360</v>
      </c>
      <c r="O41" s="15" t="s">
        <v>134</v>
      </c>
    </row>
    <row r="42" spans="1:15" s="49" customFormat="1" ht="12.95" customHeight="1">
      <c r="A42" s="1504"/>
      <c r="B42" s="9">
        <v>5</v>
      </c>
      <c r="C42" s="1712"/>
      <c r="D42" s="8" t="s">
        <v>871</v>
      </c>
      <c r="E42" s="8">
        <v>9600</v>
      </c>
      <c r="F42" s="8">
        <v>174450</v>
      </c>
      <c r="G42" s="15" t="s">
        <v>134</v>
      </c>
      <c r="I42" s="1578"/>
      <c r="J42" s="8">
        <v>5</v>
      </c>
      <c r="K42" s="1711">
        <v>75</v>
      </c>
      <c r="L42" s="8" t="s">
        <v>586</v>
      </c>
      <c r="M42" s="8">
        <v>256400</v>
      </c>
      <c r="N42" s="8">
        <v>330650</v>
      </c>
      <c r="O42" s="15" t="s">
        <v>134</v>
      </c>
    </row>
    <row r="43" spans="1:15" s="49" customFormat="1" ht="12.95" customHeight="1">
      <c r="A43" s="1504"/>
      <c r="B43" s="9">
        <v>5</v>
      </c>
      <c r="C43" s="1713"/>
      <c r="D43" s="8" t="s">
        <v>872</v>
      </c>
      <c r="E43" s="8">
        <v>9600</v>
      </c>
      <c r="F43" s="8">
        <v>174450</v>
      </c>
      <c r="G43" s="15" t="s">
        <v>134</v>
      </c>
      <c r="I43" s="1578"/>
      <c r="J43" s="8">
        <v>5</v>
      </c>
      <c r="K43" s="1713"/>
      <c r="L43" s="8" t="s">
        <v>880</v>
      </c>
      <c r="M43" s="8">
        <v>258000</v>
      </c>
      <c r="N43" s="8">
        <v>334090</v>
      </c>
      <c r="O43" s="15" t="s">
        <v>134</v>
      </c>
    </row>
    <row r="44" spans="1:15" s="49" customFormat="1" ht="12.95" customHeight="1" thickBot="1">
      <c r="A44" s="1504"/>
      <c r="B44" s="9">
        <v>5</v>
      </c>
      <c r="C44" s="1711">
        <v>18.5</v>
      </c>
      <c r="D44" s="8" t="s">
        <v>573</v>
      </c>
      <c r="E44" s="8">
        <v>100650</v>
      </c>
      <c r="F44" s="8">
        <v>188550</v>
      </c>
      <c r="G44" s="15" t="s">
        <v>134</v>
      </c>
      <c r="I44" s="1579"/>
      <c r="J44" s="13">
        <v>5</v>
      </c>
      <c r="K44" s="1608" t="s">
        <v>446</v>
      </c>
      <c r="L44" s="1608"/>
      <c r="M44" s="13">
        <v>117200</v>
      </c>
      <c r="N44" s="13">
        <v>208700</v>
      </c>
      <c r="O44" s="16" t="s">
        <v>134</v>
      </c>
    </row>
    <row r="45" spans="1:15" s="49" customFormat="1" ht="12.95" customHeight="1">
      <c r="A45" s="1504"/>
      <c r="B45" s="9">
        <v>5</v>
      </c>
      <c r="C45" s="1713"/>
      <c r="D45" s="8" t="s">
        <v>872</v>
      </c>
      <c r="E45" s="8">
        <v>98820</v>
      </c>
      <c r="F45" s="8">
        <v>177330</v>
      </c>
      <c r="G45" s="15" t="s">
        <v>134</v>
      </c>
      <c r="I45" s="1578">
        <v>12.5</v>
      </c>
      <c r="J45" s="11">
        <v>5</v>
      </c>
      <c r="K45" s="1712">
        <v>22</v>
      </c>
      <c r="L45" s="11" t="s">
        <v>570</v>
      </c>
      <c r="M45" s="11">
        <v>225370</v>
      </c>
      <c r="N45" s="11">
        <v>375160</v>
      </c>
      <c r="O45" s="167" t="s">
        <v>134</v>
      </c>
    </row>
    <row r="46" spans="1:15" s="49" customFormat="1" ht="12.95" customHeight="1">
      <c r="A46" s="1504"/>
      <c r="B46" s="9">
        <v>5</v>
      </c>
      <c r="C46" s="1711">
        <v>22</v>
      </c>
      <c r="D46" s="8" t="s">
        <v>574</v>
      </c>
      <c r="E46" s="8">
        <v>106700</v>
      </c>
      <c r="F46" s="8">
        <v>188550</v>
      </c>
      <c r="G46" s="15" t="s">
        <v>134</v>
      </c>
      <c r="I46" s="1578"/>
      <c r="J46" s="8">
        <v>5</v>
      </c>
      <c r="K46" s="1713"/>
      <c r="L46" s="8" t="s">
        <v>929</v>
      </c>
      <c r="M46" s="8">
        <v>207400</v>
      </c>
      <c r="N46" s="8">
        <v>362880</v>
      </c>
      <c r="O46" s="15" t="s">
        <v>134</v>
      </c>
    </row>
    <row r="47" spans="1:15" s="49" customFormat="1" ht="12.95" customHeight="1">
      <c r="A47" s="1504"/>
      <c r="B47" s="9">
        <v>5</v>
      </c>
      <c r="C47" s="1713"/>
      <c r="D47" s="8" t="s">
        <v>873</v>
      </c>
      <c r="E47" s="8">
        <v>105350</v>
      </c>
      <c r="F47" s="8">
        <v>185320</v>
      </c>
      <c r="G47" s="15" t="s">
        <v>134</v>
      </c>
      <c r="I47" s="1578"/>
      <c r="J47" s="8">
        <v>5</v>
      </c>
      <c r="K47" s="1711">
        <v>30</v>
      </c>
      <c r="L47" s="8" t="s">
        <v>519</v>
      </c>
      <c r="M47" s="8">
        <v>221900</v>
      </c>
      <c r="N47" s="8">
        <v>382420</v>
      </c>
      <c r="O47" s="15" t="s">
        <v>134</v>
      </c>
    </row>
    <row r="48" spans="1:15" s="49" customFormat="1" ht="12.95" customHeight="1">
      <c r="A48" s="1504"/>
      <c r="B48" s="8">
        <v>5</v>
      </c>
      <c r="C48" s="20">
        <v>30</v>
      </c>
      <c r="D48" s="8" t="s">
        <v>575</v>
      </c>
      <c r="E48" s="8">
        <v>111200</v>
      </c>
      <c r="F48" s="8">
        <v>193430</v>
      </c>
      <c r="G48" s="15" t="s">
        <v>134</v>
      </c>
      <c r="I48" s="1578"/>
      <c r="J48" s="8">
        <v>5</v>
      </c>
      <c r="K48" s="1713"/>
      <c r="L48" s="8" t="s">
        <v>833</v>
      </c>
      <c r="M48" s="8">
        <v>214900</v>
      </c>
      <c r="N48" s="8">
        <v>370000</v>
      </c>
      <c r="O48" s="15" t="s">
        <v>134</v>
      </c>
    </row>
    <row r="49" spans="1:23" s="49" customFormat="1" ht="12.95" customHeight="1" thickBot="1">
      <c r="A49" s="1505"/>
      <c r="B49" s="13">
        <v>5</v>
      </c>
      <c r="C49" s="1608" t="s">
        <v>446</v>
      </c>
      <c r="D49" s="1608"/>
      <c r="E49" s="13">
        <v>76550</v>
      </c>
      <c r="F49" s="13">
        <v>148640</v>
      </c>
      <c r="G49" s="16" t="s">
        <v>134</v>
      </c>
      <c r="I49" s="1578"/>
      <c r="J49" s="8">
        <v>5</v>
      </c>
      <c r="K49" s="1711">
        <v>37</v>
      </c>
      <c r="L49" s="8" t="s">
        <v>520</v>
      </c>
      <c r="M49" s="8">
        <v>255800</v>
      </c>
      <c r="N49" s="8">
        <v>394790</v>
      </c>
      <c r="O49" s="15" t="s">
        <v>134</v>
      </c>
    </row>
    <row r="50" spans="1:23" s="49" customFormat="1" ht="12.95" customHeight="1">
      <c r="A50" s="1577">
        <v>8</v>
      </c>
      <c r="B50" s="41">
        <v>1</v>
      </c>
      <c r="C50" s="19">
        <v>7.5</v>
      </c>
      <c r="D50" s="1445">
        <v>1500</v>
      </c>
      <c r="E50" s="12">
        <v>58800</v>
      </c>
      <c r="F50" s="12">
        <v>171590</v>
      </c>
      <c r="G50" s="14">
        <v>133700</v>
      </c>
      <c r="I50" s="1578"/>
      <c r="J50" s="8">
        <v>5</v>
      </c>
      <c r="K50" s="1713"/>
      <c r="L50" s="8" t="s">
        <v>834</v>
      </c>
      <c r="M50" s="8">
        <v>255800</v>
      </c>
      <c r="N50" s="8">
        <v>434070</v>
      </c>
      <c r="O50" s="15" t="s">
        <v>134</v>
      </c>
    </row>
    <row r="51" spans="1:23" s="49" customFormat="1" ht="12.95" customHeight="1">
      <c r="A51" s="1578"/>
      <c r="B51" s="9">
        <v>1</v>
      </c>
      <c r="C51" s="20">
        <v>11</v>
      </c>
      <c r="D51" s="1497"/>
      <c r="E51" s="8">
        <v>62540</v>
      </c>
      <c r="F51" s="8">
        <v>171180</v>
      </c>
      <c r="G51" s="15">
        <v>143230</v>
      </c>
      <c r="I51" s="1578"/>
      <c r="J51" s="8">
        <v>5</v>
      </c>
      <c r="K51" s="1711">
        <v>45</v>
      </c>
      <c r="L51" s="8" t="s">
        <v>881</v>
      </c>
      <c r="M51" s="8">
        <v>265200</v>
      </c>
      <c r="N51" s="8">
        <v>405660</v>
      </c>
      <c r="O51" s="15" t="s">
        <v>134</v>
      </c>
    </row>
    <row r="52" spans="1:23" s="49" customFormat="1" ht="12.95" customHeight="1">
      <c r="A52" s="1578"/>
      <c r="B52" s="8">
        <v>1</v>
      </c>
      <c r="C52" s="1729" t="s">
        <v>446</v>
      </c>
      <c r="D52" s="1729"/>
      <c r="E52" s="8">
        <v>44000</v>
      </c>
      <c r="F52" s="8">
        <v>162680</v>
      </c>
      <c r="G52" s="15">
        <v>100000</v>
      </c>
      <c r="I52" s="1578"/>
      <c r="J52" s="8">
        <v>5</v>
      </c>
      <c r="K52" s="1713"/>
      <c r="L52" s="8" t="s">
        <v>731</v>
      </c>
      <c r="M52" s="8">
        <v>278100</v>
      </c>
      <c r="N52" s="8">
        <v>451990</v>
      </c>
      <c r="O52" s="15" t="s">
        <v>134</v>
      </c>
    </row>
    <row r="53" spans="1:23" s="49" customFormat="1" ht="12.95" customHeight="1">
      <c r="A53" s="1578"/>
      <c r="B53" s="9">
        <v>5</v>
      </c>
      <c r="C53" s="1711">
        <v>11</v>
      </c>
      <c r="D53" s="8" t="s">
        <v>565</v>
      </c>
      <c r="E53" s="8">
        <v>124300</v>
      </c>
      <c r="F53" s="8">
        <v>199760</v>
      </c>
      <c r="G53" s="15" t="s">
        <v>134</v>
      </c>
      <c r="I53" s="1578"/>
      <c r="J53" s="8">
        <v>5</v>
      </c>
      <c r="K53" s="1711">
        <v>55</v>
      </c>
      <c r="L53" s="8" t="s">
        <v>882</v>
      </c>
      <c r="M53" s="8">
        <v>312300</v>
      </c>
      <c r="N53" s="8">
        <v>484240</v>
      </c>
      <c r="O53" s="15" t="s">
        <v>134</v>
      </c>
    </row>
    <row r="54" spans="1:23" s="49" customFormat="1" ht="12.95" customHeight="1">
      <c r="A54" s="1578"/>
      <c r="B54" s="9">
        <v>5</v>
      </c>
      <c r="C54" s="1712"/>
      <c r="D54" s="8" t="s">
        <v>580</v>
      </c>
      <c r="E54" s="8">
        <v>124300</v>
      </c>
      <c r="F54" s="8">
        <v>199760</v>
      </c>
      <c r="G54" s="15" t="s">
        <v>134</v>
      </c>
      <c r="I54" s="1578"/>
      <c r="J54" s="8">
        <v>5</v>
      </c>
      <c r="K54" s="1713"/>
      <c r="L54" s="8" t="s">
        <v>521</v>
      </c>
      <c r="M54" s="8">
        <v>291300</v>
      </c>
      <c r="N54" s="8">
        <v>464790</v>
      </c>
      <c r="O54" s="15" t="s">
        <v>134</v>
      </c>
    </row>
    <row r="55" spans="1:23" ht="13.5" customHeight="1">
      <c r="A55" s="1578"/>
      <c r="B55" s="9">
        <v>5</v>
      </c>
      <c r="C55" s="1712"/>
      <c r="D55" s="8" t="s">
        <v>866</v>
      </c>
      <c r="E55" s="8">
        <v>127100</v>
      </c>
      <c r="F55" s="8">
        <v>198110</v>
      </c>
      <c r="G55" s="15" t="s">
        <v>134</v>
      </c>
      <c r="I55" s="1578"/>
      <c r="J55" s="8">
        <v>5</v>
      </c>
      <c r="K55" s="1711">
        <v>75</v>
      </c>
      <c r="L55" s="8" t="s">
        <v>522</v>
      </c>
      <c r="M55" s="8">
        <v>334600</v>
      </c>
      <c r="N55" s="8">
        <v>505760</v>
      </c>
      <c r="O55" s="15" t="s">
        <v>134</v>
      </c>
      <c r="P55" s="49"/>
      <c r="Q55" s="49"/>
      <c r="R55" s="49"/>
      <c r="S55" s="49"/>
      <c r="U55" s="49"/>
      <c r="V55" s="49"/>
      <c r="W55" s="49"/>
    </row>
    <row r="56" spans="1:23" ht="15" customHeight="1">
      <c r="A56" s="1578"/>
      <c r="B56" s="9">
        <v>5</v>
      </c>
      <c r="C56" s="1713"/>
      <c r="D56" s="8" t="s">
        <v>874</v>
      </c>
      <c r="E56" s="8">
        <v>127100</v>
      </c>
      <c r="F56" s="8">
        <v>198110</v>
      </c>
      <c r="G56" s="15" t="s">
        <v>134</v>
      </c>
      <c r="I56" s="1578"/>
      <c r="J56" s="8">
        <v>5</v>
      </c>
      <c r="K56" s="1713"/>
      <c r="L56" s="8" t="s">
        <v>836</v>
      </c>
      <c r="M56" s="8">
        <v>315600</v>
      </c>
      <c r="N56" s="8">
        <v>507740</v>
      </c>
      <c r="O56" s="15" t="s">
        <v>134</v>
      </c>
      <c r="P56" s="49"/>
      <c r="Q56" s="49"/>
      <c r="R56" s="49"/>
      <c r="S56" s="49"/>
      <c r="U56" s="49"/>
      <c r="V56" s="49"/>
      <c r="W56" s="49"/>
    </row>
    <row r="57" spans="1:23" ht="13.5" customHeight="1">
      <c r="A57" s="1578"/>
      <c r="B57" s="9">
        <v>5</v>
      </c>
      <c r="C57" s="1711">
        <v>15</v>
      </c>
      <c r="D57" s="8" t="s">
        <v>580</v>
      </c>
      <c r="E57" s="8">
        <v>126600</v>
      </c>
      <c r="F57" s="8">
        <v>206730</v>
      </c>
      <c r="G57" s="15" t="s">
        <v>134</v>
      </c>
      <c r="I57" s="1578"/>
      <c r="J57" s="8">
        <v>5</v>
      </c>
      <c r="K57" s="1711">
        <v>90</v>
      </c>
      <c r="L57" s="8" t="s">
        <v>587</v>
      </c>
      <c r="M57" s="8">
        <v>371500</v>
      </c>
      <c r="N57" s="8">
        <v>540900</v>
      </c>
      <c r="O57" s="15" t="s">
        <v>134</v>
      </c>
      <c r="P57" s="49"/>
      <c r="Q57" s="49"/>
      <c r="R57" s="49"/>
      <c r="S57" s="49"/>
      <c r="U57" s="49"/>
      <c r="V57" s="49"/>
      <c r="W57" s="49"/>
    </row>
    <row r="58" spans="1:23" ht="12.75" customHeight="1">
      <c r="A58" s="1578"/>
      <c r="B58" s="9">
        <v>5</v>
      </c>
      <c r="C58" s="1712"/>
      <c r="D58" s="8" t="s">
        <v>569</v>
      </c>
      <c r="E58" s="8">
        <v>126600</v>
      </c>
      <c r="F58" s="8">
        <v>206730</v>
      </c>
      <c r="G58" s="15" t="s">
        <v>134</v>
      </c>
      <c r="I58" s="1578"/>
      <c r="J58" s="9">
        <v>5</v>
      </c>
      <c r="K58" s="1712"/>
      <c r="L58" s="8" t="s">
        <v>883</v>
      </c>
      <c r="M58" s="8">
        <v>369300</v>
      </c>
      <c r="N58" s="8">
        <v>556110</v>
      </c>
      <c r="O58" s="15" t="s">
        <v>134</v>
      </c>
      <c r="P58" s="49"/>
      <c r="Q58" s="49"/>
      <c r="R58" s="49"/>
      <c r="S58" s="49"/>
      <c r="U58" s="49"/>
      <c r="V58" s="49"/>
      <c r="W58" s="49"/>
    </row>
    <row r="59" spans="1:23" ht="15" customHeight="1" thickBot="1">
      <c r="A59" s="1578"/>
      <c r="B59" s="8">
        <v>5</v>
      </c>
      <c r="C59" s="1712"/>
      <c r="D59" s="8" t="s">
        <v>874</v>
      </c>
      <c r="E59" s="8">
        <v>133800</v>
      </c>
      <c r="F59" s="8">
        <v>210000</v>
      </c>
      <c r="G59" s="15" t="s">
        <v>134</v>
      </c>
      <c r="I59" s="1579"/>
      <c r="J59" s="13">
        <v>5</v>
      </c>
      <c r="K59" s="1608" t="s">
        <v>446</v>
      </c>
      <c r="L59" s="1730"/>
      <c r="M59" s="13">
        <v>186100</v>
      </c>
      <c r="N59" s="13">
        <v>362950</v>
      </c>
      <c r="O59" s="16" t="s">
        <v>134</v>
      </c>
      <c r="P59" s="49"/>
      <c r="Q59" s="49"/>
      <c r="R59" s="49"/>
      <c r="S59" s="49"/>
      <c r="U59" s="49"/>
      <c r="V59" s="49"/>
      <c r="W59" s="49"/>
    </row>
    <row r="60" spans="1:23" ht="12.95" customHeight="1">
      <c r="A60" s="1578"/>
      <c r="B60" s="8">
        <v>5</v>
      </c>
      <c r="C60" s="1713"/>
      <c r="D60" s="8" t="s">
        <v>868</v>
      </c>
      <c r="E60" s="8">
        <v>133800</v>
      </c>
      <c r="F60" s="8">
        <v>210000</v>
      </c>
      <c r="G60" s="15" t="s">
        <v>134</v>
      </c>
      <c r="P60" s="49"/>
      <c r="Q60" s="49"/>
      <c r="R60" s="49"/>
      <c r="S60" s="49"/>
    </row>
    <row r="61" spans="1:23" ht="12.95" customHeight="1">
      <c r="A61" s="1578"/>
      <c r="B61" s="8">
        <v>5</v>
      </c>
      <c r="C61" s="1711">
        <v>18.5</v>
      </c>
      <c r="D61" s="8" t="s">
        <v>569</v>
      </c>
      <c r="E61" s="8">
        <v>129800</v>
      </c>
      <c r="F61" s="8">
        <v>209780</v>
      </c>
      <c r="G61" s="15" t="s">
        <v>134</v>
      </c>
      <c r="I61" s="220" t="s">
        <v>447</v>
      </c>
      <c r="J61" s="49"/>
      <c r="K61" s="49"/>
      <c r="L61" s="49"/>
      <c r="M61" s="49"/>
      <c r="N61" s="49"/>
      <c r="O61" s="49"/>
      <c r="P61" s="49"/>
      <c r="Q61" s="49"/>
      <c r="R61" s="49"/>
      <c r="S61" s="49"/>
    </row>
    <row r="62" spans="1:23" ht="12.95" customHeight="1">
      <c r="A62" s="1578"/>
      <c r="B62" s="8">
        <v>5</v>
      </c>
      <c r="C62" s="1713"/>
      <c r="D62" s="8" t="s">
        <v>868</v>
      </c>
      <c r="E62" s="8">
        <v>137350</v>
      </c>
      <c r="F62" s="8">
        <v>212480</v>
      </c>
      <c r="G62" s="15" t="s">
        <v>134</v>
      </c>
      <c r="I62" s="221" t="s">
        <v>1059</v>
      </c>
      <c r="J62" s="49"/>
      <c r="K62" s="49"/>
      <c r="L62" s="49"/>
      <c r="M62" s="49"/>
      <c r="N62" s="49"/>
      <c r="O62" s="49"/>
      <c r="P62" s="49"/>
      <c r="Q62" s="49"/>
      <c r="R62" s="49"/>
      <c r="S62" s="49"/>
    </row>
    <row r="63" spans="1:23" ht="12.95" customHeight="1">
      <c r="A63" s="1578"/>
      <c r="B63" s="8">
        <v>5</v>
      </c>
      <c r="C63" s="1729">
        <v>22</v>
      </c>
      <c r="D63" s="8" t="s">
        <v>569</v>
      </c>
      <c r="E63" s="8">
        <v>135900</v>
      </c>
      <c r="F63" s="8">
        <v>215770</v>
      </c>
      <c r="G63" s="15" t="s">
        <v>134</v>
      </c>
      <c r="H63" s="426"/>
      <c r="I63" s="49" t="s">
        <v>1060</v>
      </c>
      <c r="J63" s="49"/>
      <c r="K63" s="49"/>
      <c r="L63" s="49"/>
      <c r="M63" s="49"/>
      <c r="N63" s="49"/>
      <c r="O63" s="49"/>
      <c r="P63" s="49"/>
      <c r="Q63" s="49"/>
      <c r="R63" s="49"/>
      <c r="S63" s="49"/>
    </row>
    <row r="64" spans="1:23" ht="12.95" customHeight="1">
      <c r="A64" s="1578"/>
      <c r="B64" s="8">
        <v>5</v>
      </c>
      <c r="C64" s="1729"/>
      <c r="D64" s="8" t="s">
        <v>566</v>
      </c>
      <c r="E64" s="8">
        <v>135900</v>
      </c>
      <c r="F64" s="8">
        <v>215770</v>
      </c>
      <c r="G64" s="15" t="s">
        <v>134</v>
      </c>
      <c r="H64" s="426"/>
      <c r="I64" s="48" t="s">
        <v>588</v>
      </c>
      <c r="J64" s="48"/>
      <c r="K64" s="48"/>
      <c r="L64" s="48"/>
      <c r="M64" s="48"/>
      <c r="N64" s="49"/>
      <c r="O64" s="49"/>
      <c r="P64" s="49"/>
      <c r="Q64" s="49"/>
      <c r="R64" s="49"/>
      <c r="S64" s="49"/>
    </row>
    <row r="65" spans="1:19" ht="12.95" customHeight="1">
      <c r="A65" s="1578"/>
      <c r="B65" s="8">
        <v>5</v>
      </c>
      <c r="C65" s="1729"/>
      <c r="D65" s="8" t="s">
        <v>868</v>
      </c>
      <c r="E65" s="8">
        <v>14300</v>
      </c>
      <c r="F65" s="8">
        <v>217230</v>
      </c>
      <c r="G65" s="15" t="s">
        <v>134</v>
      </c>
      <c r="P65" s="49"/>
      <c r="Q65" s="49"/>
      <c r="R65" s="49"/>
      <c r="S65" s="49"/>
    </row>
    <row r="66" spans="1:19" ht="12.95" customHeight="1" thickBot="1">
      <c r="A66" s="1579"/>
      <c r="B66" s="13">
        <v>5</v>
      </c>
      <c r="C66" s="1608"/>
      <c r="D66" s="13" t="s">
        <v>869</v>
      </c>
      <c r="E66" s="8">
        <v>14300</v>
      </c>
      <c r="F66" s="8">
        <v>217230</v>
      </c>
      <c r="G66" s="16" t="s">
        <v>134</v>
      </c>
      <c r="H66" s="426"/>
      <c r="P66" s="49"/>
      <c r="Q66" s="49"/>
      <c r="R66" s="49"/>
      <c r="S66" s="49"/>
    </row>
    <row r="67" spans="1:19" ht="12.95" customHeight="1">
      <c r="A67" s="24"/>
      <c r="B67" s="25"/>
      <c r="C67" s="26"/>
      <c r="D67" s="25"/>
      <c r="E67" s="25"/>
      <c r="F67" s="25"/>
      <c r="G67" s="25"/>
      <c r="H67" s="263"/>
      <c r="P67" s="49"/>
    </row>
    <row r="68" spans="1:19" ht="12.95" customHeight="1">
      <c r="A68" s="1754" t="s">
        <v>941</v>
      </c>
      <c r="B68" s="1754"/>
      <c r="C68" s="1754"/>
      <c r="D68" s="1754"/>
      <c r="E68" s="1754"/>
      <c r="F68" s="1754"/>
      <c r="G68" s="1754"/>
      <c r="H68" s="1754"/>
      <c r="I68" s="1754"/>
      <c r="J68" s="1754"/>
      <c r="K68" s="1754"/>
      <c r="L68" s="1754"/>
      <c r="M68" s="1754"/>
      <c r="N68" s="1754"/>
      <c r="O68" s="1754"/>
      <c r="P68" s="21"/>
    </row>
    <row r="69" spans="1:19" ht="12.95" customHeight="1" thickBot="1">
      <c r="A69" s="1431" t="s">
        <v>149</v>
      </c>
      <c r="B69" s="1431"/>
      <c r="C69" s="1431"/>
      <c r="D69" s="1431"/>
      <c r="E69" s="1431"/>
      <c r="F69" s="1431"/>
      <c r="G69" s="1431"/>
      <c r="I69" s="1431" t="s">
        <v>150</v>
      </c>
      <c r="J69" s="1431"/>
      <c r="K69" s="1431"/>
      <c r="L69" s="1431"/>
      <c r="M69" s="1431"/>
      <c r="N69" s="1431"/>
      <c r="O69" s="1431"/>
      <c r="P69" s="263"/>
    </row>
    <row r="70" spans="1:19" ht="12" customHeight="1">
      <c r="A70" s="1755" t="s">
        <v>125</v>
      </c>
      <c r="B70" s="1513" t="s">
        <v>137</v>
      </c>
      <c r="C70" s="1516" t="s">
        <v>126</v>
      </c>
      <c r="D70" s="1517"/>
      <c r="E70" s="1490" t="s">
        <v>739</v>
      </c>
      <c r="F70" s="1516" t="s">
        <v>168</v>
      </c>
      <c r="G70" s="1774"/>
      <c r="I70" s="1768" t="s">
        <v>125</v>
      </c>
      <c r="J70" s="1765" t="s">
        <v>137</v>
      </c>
      <c r="K70" s="1758" t="s">
        <v>126</v>
      </c>
      <c r="L70" s="1759"/>
      <c r="M70" s="1745" t="s">
        <v>739</v>
      </c>
      <c r="N70" s="1758" t="s">
        <v>168</v>
      </c>
      <c r="O70" s="1773"/>
    </row>
    <row r="71" spans="1:19" ht="9.75" customHeight="1">
      <c r="A71" s="1756"/>
      <c r="B71" s="1775"/>
      <c r="C71" s="1435" t="s">
        <v>132</v>
      </c>
      <c r="D71" s="1435" t="s">
        <v>133</v>
      </c>
      <c r="E71" s="1771"/>
      <c r="F71" s="1435" t="s">
        <v>736</v>
      </c>
      <c r="G71" s="1751" t="s">
        <v>943</v>
      </c>
      <c r="H71" s="263"/>
      <c r="I71" s="1769"/>
      <c r="J71" s="1766"/>
      <c r="K71" s="1748" t="s">
        <v>132</v>
      </c>
      <c r="L71" s="1748" t="s">
        <v>133</v>
      </c>
      <c r="M71" s="1746"/>
      <c r="N71" s="1748" t="s">
        <v>736</v>
      </c>
      <c r="O71" s="1751" t="s">
        <v>943</v>
      </c>
    </row>
    <row r="72" spans="1:19" ht="12.95" customHeight="1" thickBot="1">
      <c r="A72" s="1757"/>
      <c r="B72" s="1514"/>
      <c r="C72" s="1515"/>
      <c r="D72" s="1515"/>
      <c r="E72" s="1515"/>
      <c r="F72" s="1515"/>
      <c r="G72" s="1752"/>
      <c r="I72" s="1770"/>
      <c r="J72" s="1767"/>
      <c r="K72" s="1753"/>
      <c r="L72" s="1753"/>
      <c r="M72" s="1753"/>
      <c r="N72" s="1753"/>
      <c r="O72" s="1752"/>
    </row>
    <row r="73" spans="1:19" ht="12.75" customHeight="1">
      <c r="A73" s="1738">
        <v>4</v>
      </c>
      <c r="B73" s="12">
        <v>1</v>
      </c>
      <c r="C73" s="12">
        <v>0.37</v>
      </c>
      <c r="D73" s="1763">
        <v>1500</v>
      </c>
      <c r="E73" s="320">
        <v>22800</v>
      </c>
      <c r="F73" s="320" t="s">
        <v>134</v>
      </c>
      <c r="G73" s="321" t="s">
        <v>134</v>
      </c>
      <c r="I73" s="1738">
        <v>4</v>
      </c>
      <c r="J73" s="12">
        <v>1</v>
      </c>
      <c r="K73" s="12">
        <v>0.55000000000000004</v>
      </c>
      <c r="L73" s="1763">
        <v>1500</v>
      </c>
      <c r="M73" s="12">
        <v>26200</v>
      </c>
      <c r="N73" s="12" t="s">
        <v>134</v>
      </c>
      <c r="O73" s="14" t="s">
        <v>134</v>
      </c>
    </row>
    <row r="74" spans="1:19" ht="12.95" customHeight="1">
      <c r="A74" s="1739"/>
      <c r="B74" s="8">
        <v>1</v>
      </c>
      <c r="C74" s="8">
        <v>0.55000000000000004</v>
      </c>
      <c r="D74" s="1764"/>
      <c r="E74" s="322">
        <v>23600</v>
      </c>
      <c r="F74" s="322" t="s">
        <v>134</v>
      </c>
      <c r="G74" s="323" t="s">
        <v>134</v>
      </c>
      <c r="I74" s="1739"/>
      <c r="J74" s="8">
        <v>1</v>
      </c>
      <c r="K74" s="8">
        <v>0.75</v>
      </c>
      <c r="L74" s="1764"/>
      <c r="M74" s="8">
        <v>27010</v>
      </c>
      <c r="N74" s="8" t="s">
        <v>134</v>
      </c>
      <c r="O74" s="15" t="s">
        <v>134</v>
      </c>
    </row>
    <row r="75" spans="1:19" ht="12.95" customHeight="1">
      <c r="A75" s="1739"/>
      <c r="B75" s="8">
        <v>1</v>
      </c>
      <c r="C75" s="8">
        <v>2.2000000000000002</v>
      </c>
      <c r="D75" s="1764">
        <v>3000</v>
      </c>
      <c r="E75" s="322">
        <v>24990</v>
      </c>
      <c r="F75" s="322" t="s">
        <v>134</v>
      </c>
      <c r="G75" s="323" t="s">
        <v>134</v>
      </c>
      <c r="I75" s="1739"/>
      <c r="J75" s="8">
        <v>1</v>
      </c>
      <c r="K75" s="20">
        <v>4</v>
      </c>
      <c r="L75" s="1764">
        <v>3000</v>
      </c>
      <c r="M75" s="8">
        <v>31530</v>
      </c>
      <c r="N75" s="8" t="s">
        <v>134</v>
      </c>
      <c r="O75" s="15" t="s">
        <v>134</v>
      </c>
    </row>
    <row r="76" spans="1:19" ht="12.95" customHeight="1">
      <c r="A76" s="1739"/>
      <c r="B76" s="8">
        <v>1</v>
      </c>
      <c r="C76" s="20">
        <v>3</v>
      </c>
      <c r="D76" s="1764"/>
      <c r="E76" s="322">
        <v>26240</v>
      </c>
      <c r="F76" s="322" t="s">
        <v>134</v>
      </c>
      <c r="G76" s="323" t="s">
        <v>134</v>
      </c>
      <c r="I76" s="1739"/>
      <c r="J76" s="8">
        <v>1</v>
      </c>
      <c r="K76" s="8">
        <v>5.5</v>
      </c>
      <c r="L76" s="1764"/>
      <c r="M76" s="8">
        <v>35610</v>
      </c>
      <c r="N76" s="8" t="s">
        <v>134</v>
      </c>
      <c r="O76" s="15" t="s">
        <v>134</v>
      </c>
    </row>
    <row r="77" spans="1:19" ht="12.95" customHeight="1" thickBot="1">
      <c r="A77" s="1740"/>
      <c r="B77" s="13">
        <v>1</v>
      </c>
      <c r="C77" s="1608" t="s">
        <v>446</v>
      </c>
      <c r="D77" s="1608"/>
      <c r="E77" s="324">
        <v>20050</v>
      </c>
      <c r="F77" s="324" t="s">
        <v>134</v>
      </c>
      <c r="G77" s="325" t="s">
        <v>134</v>
      </c>
      <c r="I77" s="1740"/>
      <c r="J77" s="13">
        <v>1</v>
      </c>
      <c r="K77" s="1608" t="s">
        <v>446</v>
      </c>
      <c r="L77" s="1608"/>
      <c r="M77" s="13">
        <v>22360</v>
      </c>
      <c r="N77" s="13" t="s">
        <v>134</v>
      </c>
      <c r="O77" s="16" t="s">
        <v>134</v>
      </c>
    </row>
    <row r="78" spans="1:19" ht="12.95" customHeight="1">
      <c r="A78" s="1738">
        <v>5</v>
      </c>
      <c r="B78" s="12">
        <v>1</v>
      </c>
      <c r="C78" s="12">
        <v>0.55000000000000004</v>
      </c>
      <c r="D78" s="1441">
        <v>1500</v>
      </c>
      <c r="E78" s="320">
        <v>29800</v>
      </c>
      <c r="F78" s="320" t="s">
        <v>134</v>
      </c>
      <c r="G78" s="321" t="s">
        <v>134</v>
      </c>
      <c r="I78" s="1738">
        <v>5</v>
      </c>
      <c r="J78" s="12">
        <v>1</v>
      </c>
      <c r="K78" s="12">
        <v>1.1000000000000001</v>
      </c>
      <c r="L78" s="1441">
        <v>1500</v>
      </c>
      <c r="M78" s="12">
        <v>33390</v>
      </c>
      <c r="N78" s="12" t="s">
        <v>134</v>
      </c>
      <c r="O78" s="14" t="s">
        <v>134</v>
      </c>
    </row>
    <row r="79" spans="1:19" ht="12.95" customHeight="1">
      <c r="A79" s="1739"/>
      <c r="B79" s="8">
        <v>1</v>
      </c>
      <c r="C79" s="8">
        <v>0.75</v>
      </c>
      <c r="D79" s="1437"/>
      <c r="E79" s="322">
        <v>30060</v>
      </c>
      <c r="F79" s="322" t="s">
        <v>134</v>
      </c>
      <c r="G79" s="323" t="s">
        <v>134</v>
      </c>
      <c r="I79" s="1739"/>
      <c r="J79" s="8">
        <v>1</v>
      </c>
      <c r="K79" s="8">
        <v>1.5</v>
      </c>
      <c r="L79" s="1437"/>
      <c r="M79" s="8">
        <v>35560</v>
      </c>
      <c r="N79" s="8" t="s">
        <v>134</v>
      </c>
      <c r="O79" s="15" t="s">
        <v>134</v>
      </c>
    </row>
    <row r="80" spans="1:19" ht="12.95" customHeight="1">
      <c r="A80" s="1739"/>
      <c r="B80" s="8">
        <v>1</v>
      </c>
      <c r="C80" s="20">
        <v>4</v>
      </c>
      <c r="D80" s="1437">
        <v>3000</v>
      </c>
      <c r="E80" s="322">
        <v>35410</v>
      </c>
      <c r="F80" s="322" t="s">
        <v>134</v>
      </c>
      <c r="G80" s="323" t="s">
        <v>134</v>
      </c>
      <c r="I80" s="1739"/>
      <c r="J80" s="8">
        <v>1</v>
      </c>
      <c r="K80" s="8">
        <v>7.5</v>
      </c>
      <c r="L80" s="1437">
        <v>3000</v>
      </c>
      <c r="M80" s="8">
        <v>40510</v>
      </c>
      <c r="N80" s="8" t="s">
        <v>134</v>
      </c>
      <c r="O80" s="15" t="s">
        <v>134</v>
      </c>
    </row>
    <row r="81" spans="1:15" ht="12.95" customHeight="1">
      <c r="A81" s="1739"/>
      <c r="B81" s="8">
        <v>1</v>
      </c>
      <c r="C81" s="20">
        <v>5.5</v>
      </c>
      <c r="D81" s="1437"/>
      <c r="E81" s="322">
        <v>36200</v>
      </c>
      <c r="F81" s="322" t="s">
        <v>134</v>
      </c>
      <c r="G81" s="323" t="s">
        <v>134</v>
      </c>
      <c r="I81" s="1739"/>
      <c r="J81" s="8">
        <v>1</v>
      </c>
      <c r="K81" s="20">
        <v>11</v>
      </c>
      <c r="L81" s="1437"/>
      <c r="M81" s="8">
        <v>44090</v>
      </c>
      <c r="N81" s="8" t="s">
        <v>134</v>
      </c>
      <c r="O81" s="15" t="s">
        <v>134</v>
      </c>
    </row>
    <row r="82" spans="1:15" ht="12.95" customHeight="1" thickBot="1">
      <c r="A82" s="1740"/>
      <c r="B82" s="13">
        <v>1</v>
      </c>
      <c r="C82" s="1608" t="s">
        <v>446</v>
      </c>
      <c r="D82" s="1608"/>
      <c r="E82" s="324">
        <v>25790</v>
      </c>
      <c r="F82" s="324" t="s">
        <v>134</v>
      </c>
      <c r="G82" s="325" t="s">
        <v>134</v>
      </c>
      <c r="I82" s="1740"/>
      <c r="J82" s="13">
        <v>1</v>
      </c>
      <c r="K82" s="1608" t="s">
        <v>446</v>
      </c>
      <c r="L82" s="1608"/>
      <c r="M82" s="13">
        <v>28290</v>
      </c>
      <c r="N82" s="13" t="s">
        <v>134</v>
      </c>
      <c r="O82" s="16" t="s">
        <v>134</v>
      </c>
    </row>
    <row r="83" spans="1:15" ht="12.95" customHeight="1">
      <c r="A83" s="1738">
        <v>6.3</v>
      </c>
      <c r="B83" s="12">
        <v>1</v>
      </c>
      <c r="C83" s="19">
        <v>2.2000000000000002</v>
      </c>
      <c r="D83" s="1441">
        <v>1500</v>
      </c>
      <c r="E83" s="320">
        <v>46750</v>
      </c>
      <c r="F83" s="320" t="s">
        <v>134</v>
      </c>
      <c r="G83" s="321" t="s">
        <v>134</v>
      </c>
      <c r="I83" s="1738">
        <v>6</v>
      </c>
      <c r="J83" s="12">
        <v>1</v>
      </c>
      <c r="K83" s="19">
        <v>3</v>
      </c>
      <c r="L83" s="1441">
        <v>1500</v>
      </c>
      <c r="M83" s="12">
        <v>46340</v>
      </c>
      <c r="N83" s="12" t="s">
        <v>134</v>
      </c>
      <c r="O83" s="14" t="s">
        <v>134</v>
      </c>
    </row>
    <row r="84" spans="1:15" ht="12.95" customHeight="1">
      <c r="A84" s="1739"/>
      <c r="B84" s="8">
        <v>1</v>
      </c>
      <c r="C84" s="20">
        <v>3</v>
      </c>
      <c r="D84" s="1437"/>
      <c r="E84" s="322">
        <v>48260</v>
      </c>
      <c r="F84" s="322" t="s">
        <v>134</v>
      </c>
      <c r="G84" s="323" t="s">
        <v>134</v>
      </c>
      <c r="I84" s="1739"/>
      <c r="J84" s="8">
        <v>1</v>
      </c>
      <c r="K84" s="20">
        <v>4</v>
      </c>
      <c r="L84" s="1437"/>
      <c r="M84" s="8">
        <v>47010</v>
      </c>
      <c r="N84" s="8" t="s">
        <v>134</v>
      </c>
      <c r="O84" s="15" t="s">
        <v>134</v>
      </c>
    </row>
    <row r="85" spans="1:15" ht="12.95" customHeight="1">
      <c r="A85" s="1739"/>
      <c r="B85" s="8">
        <v>1</v>
      </c>
      <c r="C85" s="20">
        <v>11</v>
      </c>
      <c r="D85" s="1437">
        <v>3000</v>
      </c>
      <c r="E85" s="322">
        <v>55940</v>
      </c>
      <c r="F85" s="322" t="s">
        <v>134</v>
      </c>
      <c r="G85" s="323" t="s">
        <v>134</v>
      </c>
      <c r="I85" s="1739"/>
      <c r="J85" s="8">
        <v>1</v>
      </c>
      <c r="K85" s="8">
        <v>18.5</v>
      </c>
      <c r="L85" s="1437">
        <v>3000</v>
      </c>
      <c r="M85" s="8">
        <v>63860</v>
      </c>
      <c r="N85" s="8" t="s">
        <v>134</v>
      </c>
      <c r="O85" s="15" t="s">
        <v>134</v>
      </c>
    </row>
    <row r="86" spans="1:15" ht="12.95" customHeight="1">
      <c r="A86" s="1739"/>
      <c r="B86" s="8">
        <v>1</v>
      </c>
      <c r="C86" s="20">
        <v>15</v>
      </c>
      <c r="D86" s="1437"/>
      <c r="E86" s="322">
        <v>70640</v>
      </c>
      <c r="F86" s="322" t="s">
        <v>134</v>
      </c>
      <c r="G86" s="323" t="s">
        <v>134</v>
      </c>
      <c r="I86" s="1739"/>
      <c r="J86" s="8">
        <v>1</v>
      </c>
      <c r="K86" s="20">
        <v>22</v>
      </c>
      <c r="L86" s="1437"/>
      <c r="M86" s="8">
        <v>70510</v>
      </c>
      <c r="N86" s="8" t="s">
        <v>134</v>
      </c>
      <c r="O86" s="15" t="s">
        <v>134</v>
      </c>
    </row>
    <row r="87" spans="1:15" ht="12.95" customHeight="1">
      <c r="A87" s="1739"/>
      <c r="B87" s="8">
        <v>1</v>
      </c>
      <c r="C87" s="20">
        <v>18.5</v>
      </c>
      <c r="D87" s="1437"/>
      <c r="E87" s="322">
        <v>73260</v>
      </c>
      <c r="F87" s="322" t="s">
        <v>134</v>
      </c>
      <c r="G87" s="323" t="s">
        <v>134</v>
      </c>
      <c r="I87" s="1739"/>
      <c r="J87" s="8">
        <v>1</v>
      </c>
      <c r="K87" s="20">
        <v>30</v>
      </c>
      <c r="L87" s="1437"/>
      <c r="M87" s="8">
        <v>75360</v>
      </c>
      <c r="N87" s="8" t="s">
        <v>134</v>
      </c>
      <c r="O87" s="15" t="s">
        <v>134</v>
      </c>
    </row>
    <row r="88" spans="1:15" ht="12.95" customHeight="1" thickBot="1">
      <c r="A88" s="1740"/>
      <c r="B88" s="13">
        <v>1</v>
      </c>
      <c r="C88" s="1608" t="s">
        <v>446</v>
      </c>
      <c r="D88" s="1608"/>
      <c r="E88" s="324">
        <v>33930</v>
      </c>
      <c r="F88" s="324" t="s">
        <v>134</v>
      </c>
      <c r="G88" s="325" t="s">
        <v>134</v>
      </c>
      <c r="I88" s="1740"/>
      <c r="J88" s="13">
        <v>1</v>
      </c>
      <c r="K88" s="1608" t="s">
        <v>446</v>
      </c>
      <c r="L88" s="1608"/>
      <c r="M88" s="13">
        <v>35460</v>
      </c>
      <c r="N88" s="13" t="s">
        <v>134</v>
      </c>
      <c r="O88" s="16" t="s">
        <v>134</v>
      </c>
    </row>
    <row r="89" spans="1:15" ht="12.95" customHeight="1">
      <c r="A89" s="1738">
        <v>8</v>
      </c>
      <c r="B89" s="12">
        <v>1</v>
      </c>
      <c r="C89" s="19">
        <v>2.2000000000000002</v>
      </c>
      <c r="D89" s="1441">
        <v>1000</v>
      </c>
      <c r="E89" s="320">
        <v>67040</v>
      </c>
      <c r="F89" s="320" t="s">
        <v>134</v>
      </c>
      <c r="G89" s="321" t="s">
        <v>134</v>
      </c>
      <c r="I89" s="1738">
        <v>8</v>
      </c>
      <c r="J89" s="12">
        <v>1</v>
      </c>
      <c r="K89" s="19">
        <v>3</v>
      </c>
      <c r="L89" s="1441">
        <v>1000</v>
      </c>
      <c r="M89" s="12">
        <v>69500</v>
      </c>
      <c r="N89" s="12" t="s">
        <v>134</v>
      </c>
      <c r="O89" s="14" t="s">
        <v>134</v>
      </c>
    </row>
    <row r="90" spans="1:15" ht="12.95" customHeight="1">
      <c r="A90" s="1739"/>
      <c r="B90" s="8">
        <v>1</v>
      </c>
      <c r="C90" s="20">
        <v>3</v>
      </c>
      <c r="D90" s="1437"/>
      <c r="E90" s="322">
        <v>69840</v>
      </c>
      <c r="F90" s="322" t="s">
        <v>134</v>
      </c>
      <c r="G90" s="323" t="s">
        <v>134</v>
      </c>
      <c r="I90" s="1739"/>
      <c r="J90" s="8">
        <v>1</v>
      </c>
      <c r="K90" s="20">
        <v>4</v>
      </c>
      <c r="L90" s="1437"/>
      <c r="M90" s="8">
        <v>69580</v>
      </c>
      <c r="N90" s="8" t="s">
        <v>134</v>
      </c>
      <c r="O90" s="15" t="s">
        <v>134</v>
      </c>
    </row>
    <row r="91" spans="1:15" ht="12.95" customHeight="1">
      <c r="A91" s="1739"/>
      <c r="B91" s="8">
        <v>1</v>
      </c>
      <c r="C91" s="20">
        <v>4</v>
      </c>
      <c r="D91" s="1437">
        <v>1500</v>
      </c>
      <c r="E91" s="322">
        <v>66830</v>
      </c>
      <c r="F91" s="322" t="s">
        <v>134</v>
      </c>
      <c r="G91" s="323" t="s">
        <v>134</v>
      </c>
      <c r="I91" s="1739"/>
      <c r="J91" s="8">
        <v>1</v>
      </c>
      <c r="K91" s="8">
        <v>7.5</v>
      </c>
      <c r="L91" s="1437">
        <v>1500</v>
      </c>
      <c r="M91" s="8">
        <v>71860</v>
      </c>
      <c r="N91" s="8" t="s">
        <v>134</v>
      </c>
      <c r="O91" s="15" t="s">
        <v>134</v>
      </c>
    </row>
    <row r="92" spans="1:15" ht="12.95" customHeight="1">
      <c r="A92" s="1739"/>
      <c r="B92" s="8">
        <v>1</v>
      </c>
      <c r="C92" s="20">
        <v>5.5</v>
      </c>
      <c r="D92" s="1437"/>
      <c r="E92" s="322">
        <v>69840</v>
      </c>
      <c r="F92" s="322" t="s">
        <v>134</v>
      </c>
      <c r="G92" s="323" t="s">
        <v>134</v>
      </c>
      <c r="I92" s="1739"/>
      <c r="J92" s="8">
        <v>1</v>
      </c>
      <c r="K92" s="20">
        <v>15</v>
      </c>
      <c r="L92" s="1437"/>
      <c r="M92" s="8">
        <v>90180</v>
      </c>
      <c r="N92" s="8" t="s">
        <v>134</v>
      </c>
      <c r="O92" s="15" t="s">
        <v>134</v>
      </c>
    </row>
    <row r="93" spans="1:15" ht="12.95" customHeight="1">
      <c r="A93" s="1739"/>
      <c r="B93" s="8">
        <v>1</v>
      </c>
      <c r="C93" s="20">
        <v>7.5</v>
      </c>
      <c r="D93" s="1437"/>
      <c r="E93" s="322">
        <v>72210</v>
      </c>
      <c r="F93" s="322" t="s">
        <v>134</v>
      </c>
      <c r="G93" s="323" t="s">
        <v>134</v>
      </c>
      <c r="I93" s="1739"/>
      <c r="J93" s="8">
        <v>1</v>
      </c>
      <c r="K93" s="8">
        <v>18.5</v>
      </c>
      <c r="L93" s="1437"/>
      <c r="M93" s="8">
        <v>94550</v>
      </c>
      <c r="N93" s="8" t="s">
        <v>134</v>
      </c>
      <c r="O93" s="15" t="s">
        <v>134</v>
      </c>
    </row>
    <row r="94" spans="1:15" ht="12.95" customHeight="1" thickBot="1">
      <c r="A94" s="1740"/>
      <c r="B94" s="13">
        <v>1</v>
      </c>
      <c r="C94" s="1608" t="s">
        <v>446</v>
      </c>
      <c r="D94" s="1608"/>
      <c r="E94" s="324">
        <v>55100</v>
      </c>
      <c r="F94" s="324" t="s">
        <v>134</v>
      </c>
      <c r="G94" s="325" t="s">
        <v>134</v>
      </c>
      <c r="I94" s="1740"/>
      <c r="J94" s="13">
        <v>1</v>
      </c>
      <c r="K94" s="1608" t="s">
        <v>446</v>
      </c>
      <c r="L94" s="1608"/>
      <c r="M94" s="13">
        <v>58910</v>
      </c>
      <c r="N94" s="13" t="s">
        <v>134</v>
      </c>
      <c r="O94" s="16" t="s">
        <v>134</v>
      </c>
    </row>
    <row r="95" spans="1:15" ht="12.95" customHeight="1">
      <c r="A95" s="1741">
        <v>10</v>
      </c>
      <c r="B95" s="11">
        <v>1</v>
      </c>
      <c r="C95" s="22">
        <v>4</v>
      </c>
      <c r="D95" s="1446">
        <v>1000</v>
      </c>
      <c r="E95" s="326">
        <v>99730</v>
      </c>
      <c r="F95" s="326" t="s">
        <v>134</v>
      </c>
      <c r="G95" s="327" t="s">
        <v>134</v>
      </c>
      <c r="I95" s="1741">
        <v>10</v>
      </c>
      <c r="J95" s="11">
        <v>1</v>
      </c>
      <c r="K95" s="11">
        <v>7.5</v>
      </c>
      <c r="L95" s="1446">
        <v>1000</v>
      </c>
      <c r="M95" s="11">
        <v>101280</v>
      </c>
      <c r="N95" s="11" t="s">
        <v>134</v>
      </c>
      <c r="O95" s="167" t="s">
        <v>134</v>
      </c>
    </row>
    <row r="96" spans="1:15" ht="12.95" customHeight="1">
      <c r="A96" s="1739"/>
      <c r="B96" s="8">
        <v>1</v>
      </c>
      <c r="C96" s="20">
        <v>5.5</v>
      </c>
      <c r="D96" s="1437"/>
      <c r="E96" s="322">
        <v>103890</v>
      </c>
      <c r="F96" s="322" t="s">
        <v>134</v>
      </c>
      <c r="G96" s="323" t="s">
        <v>134</v>
      </c>
      <c r="I96" s="1739"/>
      <c r="J96" s="8">
        <v>1</v>
      </c>
      <c r="K96" s="20">
        <v>11</v>
      </c>
      <c r="L96" s="1437"/>
      <c r="M96" s="8">
        <v>116140</v>
      </c>
      <c r="N96" s="8" t="s">
        <v>134</v>
      </c>
      <c r="O96" s="15" t="s">
        <v>134</v>
      </c>
    </row>
    <row r="97" spans="1:15" ht="12.95" customHeight="1">
      <c r="A97" s="1739"/>
      <c r="B97" s="8">
        <v>1</v>
      </c>
      <c r="C97" s="20">
        <v>18.5</v>
      </c>
      <c r="D97" s="1437">
        <v>1500</v>
      </c>
      <c r="E97" s="322">
        <v>122500</v>
      </c>
      <c r="F97" s="322" t="s">
        <v>134</v>
      </c>
      <c r="G97" s="323" t="s">
        <v>134</v>
      </c>
      <c r="I97" s="1739"/>
      <c r="J97" s="8">
        <v>1</v>
      </c>
      <c r="K97" s="20">
        <v>30</v>
      </c>
      <c r="L97" s="1437">
        <v>1500</v>
      </c>
      <c r="M97" s="8">
        <v>133860</v>
      </c>
      <c r="N97" s="8" t="s">
        <v>134</v>
      </c>
      <c r="O97" s="15" t="s">
        <v>134</v>
      </c>
    </row>
    <row r="98" spans="1:15" ht="12.95" customHeight="1">
      <c r="A98" s="1739"/>
      <c r="B98" s="8">
        <v>1</v>
      </c>
      <c r="C98" s="20">
        <v>22</v>
      </c>
      <c r="D98" s="1437"/>
      <c r="E98" s="322">
        <v>129250</v>
      </c>
      <c r="F98" s="322" t="s">
        <v>134</v>
      </c>
      <c r="G98" s="323" t="s">
        <v>134</v>
      </c>
      <c r="I98" s="1739"/>
      <c r="J98" s="8">
        <v>1</v>
      </c>
      <c r="K98" s="20">
        <v>37</v>
      </c>
      <c r="L98" s="1437"/>
      <c r="M98" s="8">
        <v>149940</v>
      </c>
      <c r="N98" s="8" t="s">
        <v>134</v>
      </c>
      <c r="O98" s="15" t="s">
        <v>134</v>
      </c>
    </row>
    <row r="99" spans="1:15" ht="12.95" customHeight="1" thickBot="1">
      <c r="A99" s="1740"/>
      <c r="B99" s="13">
        <v>1</v>
      </c>
      <c r="C99" s="1608" t="s">
        <v>446</v>
      </c>
      <c r="D99" s="1608"/>
      <c r="E99" s="324">
        <v>85990</v>
      </c>
      <c r="F99" s="324" t="s">
        <v>134</v>
      </c>
      <c r="G99" s="325" t="s">
        <v>134</v>
      </c>
      <c r="I99" s="1739"/>
      <c r="J99" s="8">
        <v>1</v>
      </c>
      <c r="K99" s="20">
        <v>45</v>
      </c>
      <c r="L99" s="1437"/>
      <c r="M99" s="8">
        <v>163560</v>
      </c>
      <c r="N99" s="8" t="s">
        <v>134</v>
      </c>
      <c r="O99" s="15" t="s">
        <v>134</v>
      </c>
    </row>
    <row r="100" spans="1:15" ht="13.5" customHeight="1" thickBot="1">
      <c r="I100" s="1740"/>
      <c r="J100" s="13">
        <v>1</v>
      </c>
      <c r="K100" s="1608" t="s">
        <v>446</v>
      </c>
      <c r="L100" s="1608"/>
      <c r="M100" s="13">
        <v>85410</v>
      </c>
      <c r="N100" s="13" t="s">
        <v>134</v>
      </c>
      <c r="O100" s="16" t="s">
        <v>134</v>
      </c>
    </row>
    <row r="101" spans="1:15" ht="12.95" customHeight="1" thickBot="1">
      <c r="A101" s="269" t="s">
        <v>942</v>
      </c>
      <c r="B101" s="269"/>
      <c r="C101" s="269"/>
      <c r="D101" s="269"/>
      <c r="E101" s="269"/>
      <c r="F101" s="269"/>
      <c r="G101" s="269"/>
    </row>
    <row r="102" spans="1:15" ht="12.95" customHeight="1" thickBot="1">
      <c r="A102" s="1432" t="s">
        <v>125</v>
      </c>
      <c r="B102" s="1434" t="s">
        <v>137</v>
      </c>
      <c r="C102" s="1434" t="s">
        <v>126</v>
      </c>
      <c r="D102" s="1710"/>
      <c r="E102" s="1434" t="s">
        <v>739</v>
      </c>
      <c r="F102" s="1594" t="s">
        <v>752</v>
      </c>
      <c r="G102" s="310"/>
      <c r="I102" s="307"/>
      <c r="J102" s="308"/>
      <c r="K102" s="1486" t="s">
        <v>937</v>
      </c>
      <c r="L102" s="1742"/>
      <c r="M102" s="1742"/>
      <c r="N102" s="202"/>
      <c r="O102" s="84"/>
    </row>
    <row r="103" spans="1:15" ht="18" customHeight="1" thickBot="1">
      <c r="A103" s="1571"/>
      <c r="B103" s="1572"/>
      <c r="C103" s="148" t="s">
        <v>132</v>
      </c>
      <c r="D103" s="148" t="s">
        <v>133</v>
      </c>
      <c r="E103" s="1572"/>
      <c r="F103" s="1595"/>
      <c r="G103" s="310"/>
      <c r="I103" s="1722" t="s">
        <v>125</v>
      </c>
      <c r="J103" s="1434" t="s">
        <v>137</v>
      </c>
      <c r="K103" s="1709" t="s">
        <v>126</v>
      </c>
      <c r="L103" s="1710"/>
      <c r="M103" s="1709" t="s">
        <v>647</v>
      </c>
      <c r="N103" s="1743" t="s">
        <v>742</v>
      </c>
      <c r="O103" s="310"/>
    </row>
    <row r="104" spans="1:15" ht="12.95" customHeight="1">
      <c r="A104" s="1438">
        <v>2.5</v>
      </c>
      <c r="B104" s="153">
        <v>1</v>
      </c>
      <c r="C104" s="12">
        <v>1.1000000000000001</v>
      </c>
      <c r="D104" s="1441">
        <v>3000</v>
      </c>
      <c r="E104" s="12">
        <v>11600</v>
      </c>
      <c r="F104" s="14">
        <v>23910</v>
      </c>
      <c r="G104" s="59"/>
      <c r="I104" s="1723"/>
      <c r="J104" s="1725"/>
      <c r="K104" s="1720" t="s">
        <v>132</v>
      </c>
      <c r="L104" s="1720" t="s">
        <v>133</v>
      </c>
      <c r="M104" s="1720"/>
      <c r="N104" s="1744"/>
      <c r="O104" s="310"/>
    </row>
    <row r="105" spans="1:15" ht="12.95" customHeight="1" thickBot="1">
      <c r="A105" s="1439"/>
      <c r="B105" s="158">
        <v>1</v>
      </c>
      <c r="C105" s="8">
        <v>1.5</v>
      </c>
      <c r="D105" s="1437"/>
      <c r="E105" s="8">
        <v>12740</v>
      </c>
      <c r="F105" s="15">
        <v>26620</v>
      </c>
      <c r="G105" s="59"/>
      <c r="I105" s="1724"/>
      <c r="J105" s="1572"/>
      <c r="K105" s="1721"/>
      <c r="L105" s="1721"/>
      <c r="M105" s="1615"/>
      <c r="N105" s="1772"/>
      <c r="O105" s="310"/>
    </row>
    <row r="106" spans="1:15" ht="12.95" customHeight="1">
      <c r="A106" s="1439"/>
      <c r="B106" s="40">
        <v>1</v>
      </c>
      <c r="C106" s="8">
        <v>2.2000000000000002</v>
      </c>
      <c r="D106" s="1437"/>
      <c r="E106" s="8">
        <v>13160</v>
      </c>
      <c r="F106" s="15">
        <v>27970</v>
      </c>
      <c r="G106" s="263"/>
      <c r="I106" s="1503">
        <v>8</v>
      </c>
      <c r="J106" s="153">
        <v>1</v>
      </c>
      <c r="K106" s="19">
        <v>37</v>
      </c>
      <c r="L106" s="43">
        <v>3000</v>
      </c>
      <c r="M106" s="12">
        <v>101520</v>
      </c>
      <c r="N106" s="14" t="s">
        <v>134</v>
      </c>
      <c r="O106" s="59"/>
    </row>
    <row r="107" spans="1:15" ht="12.95" customHeight="1" thickBot="1">
      <c r="A107" s="1443"/>
      <c r="B107" s="44">
        <v>1</v>
      </c>
      <c r="C107" s="1608" t="s">
        <v>446</v>
      </c>
      <c r="D107" s="1608"/>
      <c r="E107" s="44">
        <v>9080</v>
      </c>
      <c r="F107" s="162">
        <v>20290</v>
      </c>
      <c r="G107" s="263"/>
      <c r="I107" s="1504"/>
      <c r="J107" s="158">
        <v>1</v>
      </c>
      <c r="K107" s="20">
        <v>45</v>
      </c>
      <c r="L107" s="40">
        <v>3000</v>
      </c>
      <c r="M107" s="8">
        <v>116120</v>
      </c>
      <c r="N107" s="15" t="s">
        <v>134</v>
      </c>
      <c r="O107" s="59"/>
    </row>
    <row r="108" spans="1:15" ht="12.95" customHeight="1" thickBot="1">
      <c r="A108" s="1438">
        <v>3.15</v>
      </c>
      <c r="B108" s="153">
        <v>1</v>
      </c>
      <c r="C108" s="19">
        <v>3</v>
      </c>
      <c r="D108" s="1441">
        <v>3000</v>
      </c>
      <c r="E108" s="12">
        <v>16240</v>
      </c>
      <c r="F108" s="14">
        <v>31440</v>
      </c>
      <c r="G108" s="263"/>
      <c r="I108" s="1505"/>
      <c r="J108" s="44">
        <v>1</v>
      </c>
      <c r="K108" s="1608" t="s">
        <v>446</v>
      </c>
      <c r="L108" s="1608"/>
      <c r="M108" s="44"/>
      <c r="N108" s="162" t="s">
        <v>134</v>
      </c>
      <c r="O108" s="263"/>
    </row>
    <row r="109" spans="1:15" ht="12.95" customHeight="1">
      <c r="A109" s="1439"/>
      <c r="B109" s="158">
        <v>1</v>
      </c>
      <c r="C109" s="20">
        <v>4</v>
      </c>
      <c r="D109" s="1437"/>
      <c r="E109" s="8">
        <v>16790</v>
      </c>
      <c r="F109" s="15">
        <v>35030</v>
      </c>
      <c r="G109" s="84"/>
      <c r="I109" s="329"/>
      <c r="O109" s="84"/>
    </row>
    <row r="110" spans="1:15" ht="12.95" customHeight="1" thickBot="1">
      <c r="A110" s="1443"/>
      <c r="B110" s="44">
        <v>1</v>
      </c>
      <c r="C110" s="1608" t="s">
        <v>446</v>
      </c>
      <c r="D110" s="1608"/>
      <c r="E110" s="44">
        <v>10530</v>
      </c>
      <c r="F110" s="162">
        <v>23340</v>
      </c>
      <c r="G110" s="84"/>
      <c r="I110" s="306"/>
      <c r="O110" s="84"/>
    </row>
    <row r="111" spans="1:15" ht="12.95" customHeight="1">
      <c r="A111" s="1438">
        <v>3.5</v>
      </c>
      <c r="B111" s="153">
        <v>1</v>
      </c>
      <c r="C111" s="19">
        <v>4</v>
      </c>
      <c r="D111" s="1445">
        <v>3000</v>
      </c>
      <c r="E111" s="12">
        <v>19690</v>
      </c>
      <c r="F111" s="14">
        <v>39460</v>
      </c>
      <c r="G111" s="84"/>
      <c r="I111" s="6"/>
      <c r="O111" s="84"/>
    </row>
    <row r="112" spans="1:15" ht="12.95" customHeight="1">
      <c r="A112" s="1578"/>
      <c r="B112" s="159">
        <v>1</v>
      </c>
      <c r="C112" s="22">
        <v>5.5</v>
      </c>
      <c r="D112" s="1446"/>
      <c r="E112" s="11">
        <v>20410</v>
      </c>
      <c r="F112" s="167">
        <v>40810</v>
      </c>
      <c r="G112" s="84"/>
      <c r="I112" s="6"/>
      <c r="O112" s="84"/>
    </row>
    <row r="113" spans="1:15" ht="12.95" customHeight="1" thickBot="1">
      <c r="A113" s="1443"/>
      <c r="B113" s="191">
        <v>1</v>
      </c>
      <c r="C113" s="1608" t="s">
        <v>446</v>
      </c>
      <c r="D113" s="1608"/>
      <c r="E113" s="44">
        <v>12400</v>
      </c>
      <c r="F113" s="162">
        <v>31370</v>
      </c>
      <c r="G113" s="84"/>
      <c r="I113" s="306"/>
      <c r="O113" s="84"/>
    </row>
    <row r="114" spans="1:15" ht="12.95" customHeight="1">
      <c r="A114" s="1438">
        <v>4</v>
      </c>
      <c r="B114" s="153">
        <v>1</v>
      </c>
      <c r="C114" s="19">
        <v>7.5</v>
      </c>
      <c r="D114" s="1441">
        <v>3000</v>
      </c>
      <c r="E114" s="12">
        <v>21920</v>
      </c>
      <c r="F114" s="14">
        <v>47160</v>
      </c>
      <c r="G114" s="84"/>
      <c r="I114" s="306"/>
      <c r="O114" s="84"/>
    </row>
    <row r="115" spans="1:15" ht="12.95" customHeight="1">
      <c r="A115" s="1439"/>
      <c r="B115" s="158">
        <v>1</v>
      </c>
      <c r="C115" s="20">
        <v>11</v>
      </c>
      <c r="D115" s="1437"/>
      <c r="E115" s="8">
        <v>24900</v>
      </c>
      <c r="F115" s="15">
        <v>50140</v>
      </c>
      <c r="G115" s="84"/>
      <c r="I115" s="306"/>
      <c r="O115" s="84"/>
    </row>
    <row r="116" spans="1:15" ht="12.95" customHeight="1">
      <c r="A116" s="1439"/>
      <c r="B116" s="40">
        <v>1</v>
      </c>
      <c r="C116" s="20">
        <v>15</v>
      </c>
      <c r="D116" s="1437"/>
      <c r="E116" s="8">
        <v>32690</v>
      </c>
      <c r="F116" s="15">
        <v>59510</v>
      </c>
      <c r="G116" s="84"/>
    </row>
    <row r="117" spans="1:15" ht="12.95" customHeight="1" thickBot="1">
      <c r="A117" s="1443"/>
      <c r="B117" s="191">
        <v>1</v>
      </c>
      <c r="C117" s="1608" t="s">
        <v>446</v>
      </c>
      <c r="D117" s="1608"/>
      <c r="E117" s="44">
        <v>16550</v>
      </c>
      <c r="F117" s="162">
        <v>34820</v>
      </c>
      <c r="G117" s="84"/>
    </row>
    <row r="118" spans="1:15" ht="12.95" customHeight="1">
      <c r="A118" s="1438">
        <v>4.5</v>
      </c>
      <c r="B118" s="153">
        <v>1</v>
      </c>
      <c r="C118" s="12">
        <v>18.5</v>
      </c>
      <c r="D118" s="12">
        <v>3000</v>
      </c>
      <c r="E118" s="12">
        <v>42330</v>
      </c>
      <c r="F118" s="14">
        <v>60100</v>
      </c>
      <c r="G118" s="84"/>
    </row>
    <row r="119" spans="1:15" ht="12.95" customHeight="1" thickBot="1">
      <c r="A119" s="1443"/>
      <c r="B119" s="44">
        <v>1</v>
      </c>
      <c r="C119" s="1608" t="s">
        <v>446</v>
      </c>
      <c r="D119" s="1608"/>
      <c r="E119" s="44">
        <v>24900</v>
      </c>
      <c r="F119" s="162">
        <v>45400</v>
      </c>
      <c r="G119" s="84"/>
    </row>
    <row r="120" spans="1:15" ht="12.95" customHeight="1">
      <c r="A120" s="1438">
        <v>5</v>
      </c>
      <c r="B120" s="153">
        <v>1</v>
      </c>
      <c r="C120" s="19">
        <v>30</v>
      </c>
      <c r="D120" s="1441">
        <v>3000</v>
      </c>
      <c r="E120" s="12">
        <v>61680</v>
      </c>
      <c r="F120" s="14">
        <v>110090</v>
      </c>
      <c r="G120" s="84"/>
    </row>
    <row r="121" spans="1:15" ht="12.95" customHeight="1">
      <c r="A121" s="1439"/>
      <c r="B121" s="158">
        <v>1</v>
      </c>
      <c r="C121" s="20">
        <v>45</v>
      </c>
      <c r="D121" s="1437"/>
      <c r="E121" s="8">
        <v>84570</v>
      </c>
      <c r="F121" s="15">
        <v>127410</v>
      </c>
      <c r="G121" s="84"/>
    </row>
    <row r="122" spans="1:15" ht="12.95" customHeight="1" thickBot="1">
      <c r="A122" s="1443"/>
      <c r="B122" s="44">
        <v>1</v>
      </c>
      <c r="C122" s="1608" t="s">
        <v>446</v>
      </c>
      <c r="D122" s="1608"/>
      <c r="E122" s="44">
        <v>37090</v>
      </c>
      <c r="F122" s="162">
        <v>61950</v>
      </c>
      <c r="G122" s="84"/>
    </row>
    <row r="123" spans="1:15" ht="12.95" customHeight="1">
      <c r="A123" s="1577">
        <v>5.5</v>
      </c>
      <c r="B123" s="159">
        <v>1</v>
      </c>
      <c r="C123" s="22">
        <v>45</v>
      </c>
      <c r="D123" s="11">
        <v>3000</v>
      </c>
      <c r="E123" s="11">
        <v>94680</v>
      </c>
      <c r="F123" s="167">
        <v>150760</v>
      </c>
      <c r="G123" s="84"/>
      <c r="I123" s="307"/>
      <c r="J123" s="308"/>
      <c r="K123" s="82"/>
      <c r="L123" s="101"/>
      <c r="M123" s="202"/>
      <c r="N123" s="202"/>
      <c r="O123" s="84"/>
    </row>
    <row r="124" spans="1:15" ht="12.95" customHeight="1" thickBot="1">
      <c r="A124" s="1579"/>
      <c r="B124" s="44">
        <v>1</v>
      </c>
      <c r="C124" s="1608" t="s">
        <v>446</v>
      </c>
      <c r="D124" s="1608"/>
      <c r="E124" s="44">
        <v>50160</v>
      </c>
      <c r="F124" s="162">
        <v>86140</v>
      </c>
      <c r="G124" s="84"/>
    </row>
    <row r="125" spans="1:15" ht="12.95" customHeight="1"/>
    <row r="126" spans="1:15">
      <c r="A126" s="263"/>
      <c r="B126" s="263"/>
      <c r="C126" s="263"/>
      <c r="D126" s="263"/>
      <c r="E126" s="263"/>
      <c r="F126" s="263"/>
    </row>
    <row r="127" spans="1:15">
      <c r="A127" s="263"/>
      <c r="B127" s="263"/>
      <c r="C127" s="263"/>
      <c r="D127" s="263"/>
      <c r="E127" s="263"/>
      <c r="F127" s="263"/>
    </row>
    <row r="128" spans="1:15">
      <c r="A128" s="263"/>
      <c r="B128" s="263"/>
      <c r="C128" s="263"/>
      <c r="D128" s="263"/>
      <c r="E128" s="263"/>
      <c r="F128" s="263"/>
    </row>
    <row r="129" spans="1:6">
      <c r="A129" s="263"/>
      <c r="B129" s="263"/>
      <c r="C129" s="263"/>
      <c r="D129" s="263"/>
      <c r="E129" s="263"/>
      <c r="F129" s="263"/>
    </row>
    <row r="130" spans="1:6">
      <c r="A130" s="263"/>
      <c r="B130" s="263"/>
      <c r="C130" s="263"/>
      <c r="D130" s="263"/>
      <c r="E130" s="263"/>
      <c r="F130" s="263"/>
    </row>
    <row r="131" spans="1:6">
      <c r="A131" s="263"/>
      <c r="B131" s="263"/>
      <c r="C131" s="263"/>
      <c r="D131" s="263"/>
      <c r="E131" s="263"/>
      <c r="F131" s="263"/>
    </row>
    <row r="132" spans="1:6">
      <c r="A132" s="263"/>
      <c r="B132" s="263"/>
      <c r="C132" s="263"/>
      <c r="D132" s="263"/>
      <c r="E132" s="263"/>
      <c r="F132" s="263"/>
    </row>
    <row r="133" spans="1:6">
      <c r="A133" s="263"/>
      <c r="B133" s="263"/>
      <c r="C133" s="263"/>
      <c r="D133" s="263"/>
      <c r="E133" s="263"/>
      <c r="F133" s="263"/>
    </row>
    <row r="134" spans="1:6">
      <c r="A134" s="263"/>
      <c r="B134" s="263"/>
      <c r="C134" s="263"/>
      <c r="D134" s="263"/>
      <c r="E134" s="263"/>
      <c r="F134" s="263"/>
    </row>
    <row r="135" spans="1:6">
      <c r="A135" s="263"/>
      <c r="B135" s="263"/>
      <c r="C135" s="263"/>
      <c r="D135" s="263"/>
      <c r="E135" s="263"/>
      <c r="F135" s="263"/>
    </row>
    <row r="136" spans="1:6">
      <c r="A136" s="263"/>
      <c r="B136" s="263"/>
      <c r="C136" s="263"/>
      <c r="D136" s="263"/>
      <c r="E136" s="263"/>
      <c r="F136" s="263"/>
    </row>
    <row r="137" spans="1:6">
      <c r="A137" s="263"/>
      <c r="B137" s="263"/>
      <c r="C137" s="263"/>
      <c r="D137" s="263"/>
      <c r="E137" s="263"/>
      <c r="F137" s="263"/>
    </row>
    <row r="138" spans="1:6">
      <c r="A138" s="263"/>
      <c r="B138" s="263"/>
      <c r="C138" s="263"/>
      <c r="D138" s="263"/>
      <c r="E138" s="263"/>
      <c r="F138" s="263"/>
    </row>
    <row r="139" spans="1:6">
      <c r="A139" s="263"/>
      <c r="B139" s="263"/>
      <c r="C139" s="263"/>
      <c r="D139" s="263"/>
      <c r="E139" s="263"/>
      <c r="F139" s="263"/>
    </row>
    <row r="140" spans="1:6">
      <c r="A140" s="263"/>
      <c r="B140" s="263"/>
      <c r="C140" s="263"/>
      <c r="D140" s="263"/>
      <c r="E140" s="263"/>
      <c r="F140" s="263"/>
    </row>
    <row r="141" spans="1:6">
      <c r="A141" s="263"/>
      <c r="B141" s="263"/>
      <c r="C141" s="263"/>
      <c r="D141" s="263"/>
      <c r="E141" s="263"/>
      <c r="F141" s="263"/>
    </row>
    <row r="142" spans="1:6">
      <c r="A142" s="263"/>
      <c r="B142" s="263"/>
      <c r="C142" s="263"/>
      <c r="D142" s="263"/>
      <c r="E142" s="263"/>
      <c r="F142" s="263"/>
    </row>
    <row r="143" spans="1:6">
      <c r="A143" s="263"/>
      <c r="B143" s="263"/>
      <c r="C143" s="263"/>
      <c r="D143" s="263"/>
      <c r="E143" s="263"/>
      <c r="F143" s="263"/>
    </row>
    <row r="144" spans="1:6">
      <c r="A144" s="263"/>
      <c r="B144" s="263"/>
      <c r="C144" s="263"/>
      <c r="D144" s="263"/>
      <c r="E144" s="263"/>
      <c r="F144" s="263"/>
    </row>
    <row r="145" spans="1:6">
      <c r="A145" s="263"/>
      <c r="B145" s="263"/>
      <c r="C145" s="263"/>
      <c r="D145" s="263"/>
      <c r="E145" s="263"/>
      <c r="F145" s="263"/>
    </row>
    <row r="146" spans="1:6">
      <c r="A146" s="263"/>
      <c r="B146" s="263"/>
      <c r="C146" s="263"/>
      <c r="D146" s="263"/>
      <c r="E146" s="263"/>
      <c r="F146" s="263"/>
    </row>
    <row r="147" spans="1:6">
      <c r="A147" s="263"/>
      <c r="B147" s="263"/>
      <c r="C147" s="263"/>
      <c r="D147" s="263"/>
      <c r="E147" s="263"/>
      <c r="F147" s="263"/>
    </row>
    <row r="148" spans="1:6">
      <c r="A148" s="263"/>
      <c r="B148" s="263"/>
      <c r="C148" s="263"/>
      <c r="D148" s="263"/>
      <c r="E148" s="263"/>
      <c r="F148" s="263"/>
    </row>
    <row r="149" spans="1:6">
      <c r="A149" s="263"/>
      <c r="B149" s="263"/>
      <c r="C149" s="263"/>
      <c r="D149" s="263"/>
      <c r="E149" s="263"/>
      <c r="F149" s="263"/>
    </row>
    <row r="150" spans="1:6">
      <c r="A150" s="263"/>
      <c r="B150" s="263"/>
      <c r="C150" s="263"/>
      <c r="D150" s="263"/>
      <c r="E150" s="263"/>
      <c r="F150" s="263"/>
    </row>
    <row r="151" spans="1:6">
      <c r="A151" s="263"/>
      <c r="B151" s="263"/>
      <c r="C151" s="263"/>
      <c r="D151" s="263"/>
      <c r="E151" s="263"/>
      <c r="F151" s="263"/>
    </row>
    <row r="152" spans="1:6">
      <c r="A152" s="263"/>
      <c r="B152" s="263"/>
      <c r="C152" s="263"/>
      <c r="D152" s="263"/>
      <c r="E152" s="263"/>
      <c r="F152" s="263"/>
    </row>
    <row r="153" spans="1:6">
      <c r="A153" s="263"/>
      <c r="B153" s="263"/>
      <c r="C153" s="263"/>
      <c r="D153" s="263"/>
      <c r="E153" s="263"/>
      <c r="F153" s="263"/>
    </row>
    <row r="154" spans="1:6">
      <c r="A154" s="263"/>
      <c r="B154" s="263"/>
      <c r="C154" s="263"/>
      <c r="D154" s="263"/>
      <c r="E154" s="263"/>
      <c r="F154" s="263"/>
    </row>
    <row r="155" spans="1:6">
      <c r="A155" s="263"/>
      <c r="B155" s="263"/>
      <c r="C155" s="263"/>
      <c r="D155" s="263"/>
      <c r="E155" s="263"/>
      <c r="F155" s="263"/>
    </row>
    <row r="156" spans="1:6">
      <c r="A156" s="263"/>
      <c r="B156" s="263"/>
      <c r="C156" s="263"/>
      <c r="D156" s="263"/>
      <c r="E156" s="263"/>
      <c r="F156" s="263"/>
    </row>
    <row r="157" spans="1:6">
      <c r="A157" s="263"/>
      <c r="B157" s="263"/>
      <c r="C157" s="263"/>
      <c r="D157" s="263"/>
      <c r="E157" s="263"/>
      <c r="F157" s="263"/>
    </row>
    <row r="158" spans="1:6">
      <c r="A158" s="263"/>
      <c r="B158" s="263"/>
      <c r="C158" s="263"/>
      <c r="D158" s="263"/>
      <c r="E158" s="263"/>
      <c r="F158" s="263"/>
    </row>
    <row r="159" spans="1:6">
      <c r="A159" s="263"/>
      <c r="B159" s="263"/>
      <c r="C159" s="263"/>
      <c r="D159" s="263"/>
      <c r="E159" s="263"/>
      <c r="F159" s="263"/>
    </row>
    <row r="160" spans="1:6">
      <c r="A160" s="263"/>
      <c r="B160" s="263"/>
      <c r="C160" s="263"/>
      <c r="D160" s="263"/>
      <c r="E160" s="263"/>
      <c r="F160" s="263"/>
    </row>
    <row r="161" spans="1:6">
      <c r="A161" s="263"/>
      <c r="B161" s="263"/>
      <c r="C161" s="263"/>
      <c r="D161" s="263"/>
      <c r="E161" s="263"/>
      <c r="F161" s="263"/>
    </row>
    <row r="162" spans="1:6">
      <c r="A162" s="263"/>
      <c r="B162" s="263"/>
      <c r="C162" s="263"/>
      <c r="D162" s="263"/>
      <c r="E162" s="263"/>
      <c r="F162" s="263"/>
    </row>
    <row r="163" spans="1:6">
      <c r="A163" s="263"/>
      <c r="B163" s="263"/>
      <c r="C163" s="263"/>
      <c r="D163" s="263"/>
      <c r="E163" s="263"/>
      <c r="F163" s="263"/>
    </row>
    <row r="164" spans="1:6">
      <c r="A164" s="263"/>
      <c r="B164" s="263"/>
      <c r="C164" s="263"/>
      <c r="D164" s="263"/>
      <c r="E164" s="263"/>
      <c r="F164" s="263"/>
    </row>
    <row r="165" spans="1:6">
      <c r="A165" s="263"/>
      <c r="B165" s="263"/>
      <c r="C165" s="263"/>
      <c r="D165" s="263"/>
      <c r="E165" s="263"/>
      <c r="F165" s="263"/>
    </row>
    <row r="166" spans="1:6">
      <c r="A166" s="263"/>
      <c r="B166" s="263"/>
      <c r="C166" s="263"/>
      <c r="D166" s="263"/>
      <c r="E166" s="263"/>
      <c r="F166" s="263"/>
    </row>
    <row r="167" spans="1:6">
      <c r="A167" s="263"/>
      <c r="B167" s="263"/>
      <c r="C167" s="263"/>
      <c r="D167" s="263"/>
      <c r="E167" s="263"/>
      <c r="F167" s="263"/>
    </row>
    <row r="168" spans="1:6">
      <c r="A168" s="263"/>
      <c r="B168" s="263"/>
      <c r="C168" s="263"/>
      <c r="D168" s="263"/>
      <c r="E168" s="263"/>
      <c r="F168" s="263"/>
    </row>
    <row r="169" spans="1:6">
      <c r="A169" s="263"/>
      <c r="B169" s="263"/>
      <c r="C169" s="263"/>
      <c r="D169" s="263"/>
      <c r="E169" s="263"/>
      <c r="F169" s="263"/>
    </row>
    <row r="170" spans="1:6">
      <c r="A170" s="263"/>
      <c r="B170" s="263"/>
      <c r="C170" s="263"/>
      <c r="D170" s="263"/>
      <c r="E170" s="263"/>
      <c r="F170" s="263"/>
    </row>
    <row r="171" spans="1:6">
      <c r="A171" s="263"/>
      <c r="B171" s="263"/>
      <c r="C171" s="263"/>
      <c r="D171" s="263"/>
      <c r="E171" s="263"/>
      <c r="F171" s="263"/>
    </row>
    <row r="172" spans="1:6">
      <c r="A172" s="263"/>
      <c r="B172" s="263"/>
      <c r="C172" s="263"/>
      <c r="D172" s="263"/>
      <c r="E172" s="263"/>
      <c r="F172" s="263"/>
    </row>
    <row r="173" spans="1:6">
      <c r="A173" s="263"/>
      <c r="B173" s="263"/>
      <c r="C173" s="263"/>
      <c r="D173" s="263"/>
      <c r="E173" s="263"/>
      <c r="F173" s="263"/>
    </row>
    <row r="174" spans="1:6">
      <c r="A174" s="263"/>
      <c r="B174" s="263"/>
      <c r="C174" s="263"/>
      <c r="D174" s="263"/>
      <c r="E174" s="263"/>
      <c r="F174" s="263"/>
    </row>
    <row r="175" spans="1:6">
      <c r="A175" s="263"/>
      <c r="B175" s="263"/>
      <c r="C175" s="263"/>
      <c r="D175" s="263"/>
      <c r="E175" s="263"/>
      <c r="F175" s="263"/>
    </row>
    <row r="176" spans="1:6">
      <c r="A176" s="263"/>
      <c r="B176" s="263"/>
      <c r="C176" s="263"/>
      <c r="D176" s="263"/>
      <c r="E176" s="263"/>
      <c r="F176" s="263"/>
    </row>
    <row r="177" spans="1:6">
      <c r="A177" s="263"/>
      <c r="B177" s="263"/>
      <c r="C177" s="263"/>
      <c r="D177" s="263"/>
      <c r="E177" s="263"/>
      <c r="F177" s="263"/>
    </row>
    <row r="178" spans="1:6">
      <c r="A178" s="263"/>
      <c r="B178" s="263"/>
      <c r="C178" s="263"/>
      <c r="D178" s="263"/>
      <c r="E178" s="263"/>
      <c r="F178" s="263"/>
    </row>
    <row r="179" spans="1:6">
      <c r="A179" s="263"/>
      <c r="B179" s="263"/>
      <c r="C179" s="263"/>
      <c r="D179" s="263"/>
      <c r="E179" s="263"/>
      <c r="F179" s="263"/>
    </row>
    <row r="180" spans="1:6">
      <c r="A180" s="263"/>
      <c r="B180" s="263"/>
      <c r="C180" s="263"/>
      <c r="D180" s="263"/>
      <c r="E180" s="263"/>
      <c r="F180" s="263"/>
    </row>
    <row r="181" spans="1:6">
      <c r="A181" s="263"/>
      <c r="B181" s="263"/>
      <c r="C181" s="263"/>
      <c r="D181" s="263"/>
      <c r="E181" s="263"/>
      <c r="F181" s="263"/>
    </row>
    <row r="182" spans="1:6">
      <c r="A182" s="263"/>
      <c r="B182" s="263"/>
      <c r="C182" s="263"/>
      <c r="D182" s="263"/>
      <c r="E182" s="263"/>
      <c r="F182" s="263"/>
    </row>
    <row r="183" spans="1:6">
      <c r="A183" s="263"/>
      <c r="B183" s="263"/>
      <c r="C183" s="263"/>
      <c r="D183" s="263"/>
      <c r="E183" s="263"/>
      <c r="F183" s="263"/>
    </row>
    <row r="184" spans="1:6">
      <c r="A184" s="263"/>
      <c r="B184" s="263"/>
      <c r="C184" s="263"/>
      <c r="D184" s="263"/>
      <c r="E184" s="263"/>
      <c r="F184" s="263"/>
    </row>
    <row r="185" spans="1:6">
      <c r="A185" s="263"/>
      <c r="B185" s="263"/>
      <c r="C185" s="263"/>
      <c r="D185" s="263"/>
      <c r="E185" s="263"/>
      <c r="F185" s="263"/>
    </row>
    <row r="186" spans="1:6">
      <c r="A186" s="263"/>
      <c r="B186" s="263"/>
      <c r="C186" s="263"/>
      <c r="D186" s="263"/>
      <c r="E186" s="263"/>
      <c r="F186" s="263"/>
    </row>
    <row r="187" spans="1:6">
      <c r="A187" s="263"/>
      <c r="B187" s="263"/>
      <c r="C187" s="263"/>
      <c r="D187" s="263"/>
      <c r="E187" s="263"/>
      <c r="F187" s="263"/>
    </row>
    <row r="188" spans="1:6">
      <c r="A188" s="263"/>
      <c r="B188" s="263"/>
      <c r="C188" s="263"/>
      <c r="D188" s="263"/>
      <c r="E188" s="263"/>
      <c r="F188" s="263"/>
    </row>
    <row r="189" spans="1:6">
      <c r="A189" s="263"/>
      <c r="B189" s="263"/>
      <c r="C189" s="263"/>
      <c r="D189" s="263"/>
      <c r="E189" s="263"/>
      <c r="F189" s="263"/>
    </row>
    <row r="190" spans="1:6">
      <c r="A190" s="263"/>
      <c r="B190" s="263"/>
      <c r="C190" s="263"/>
      <c r="D190" s="263"/>
      <c r="E190" s="263"/>
      <c r="F190" s="263"/>
    </row>
    <row r="191" spans="1:6">
      <c r="A191" s="263"/>
      <c r="B191" s="263"/>
      <c r="C191" s="263"/>
      <c r="D191" s="263"/>
      <c r="E191" s="263"/>
      <c r="F191" s="263"/>
    </row>
    <row r="192" spans="1:6">
      <c r="A192" s="263"/>
      <c r="B192" s="263"/>
      <c r="C192" s="263"/>
      <c r="D192" s="263"/>
      <c r="E192" s="263"/>
      <c r="F192" s="263"/>
    </row>
    <row r="193" spans="1:6">
      <c r="A193" s="263"/>
      <c r="B193" s="263"/>
      <c r="C193" s="263"/>
      <c r="D193" s="263"/>
      <c r="E193" s="263"/>
      <c r="F193" s="263"/>
    </row>
    <row r="194" spans="1:6">
      <c r="A194" s="263"/>
      <c r="B194" s="263"/>
      <c r="C194" s="263"/>
      <c r="D194" s="263"/>
      <c r="E194" s="263"/>
      <c r="F194" s="263"/>
    </row>
    <row r="195" spans="1:6">
      <c r="A195" s="263"/>
      <c r="B195" s="263"/>
      <c r="C195" s="263"/>
      <c r="D195" s="263"/>
      <c r="E195" s="263"/>
      <c r="F195" s="263"/>
    </row>
    <row r="196" spans="1:6">
      <c r="A196" s="263"/>
      <c r="B196" s="263"/>
      <c r="C196" s="263"/>
      <c r="D196" s="263"/>
      <c r="E196" s="263"/>
      <c r="F196" s="263"/>
    </row>
    <row r="197" spans="1:6">
      <c r="A197" s="263"/>
      <c r="B197" s="263"/>
      <c r="C197" s="263"/>
      <c r="D197" s="263"/>
      <c r="E197" s="263"/>
      <c r="F197" s="263"/>
    </row>
    <row r="198" spans="1:6">
      <c r="A198" s="263"/>
      <c r="B198" s="263"/>
      <c r="C198" s="263"/>
      <c r="D198" s="263"/>
      <c r="E198" s="263"/>
      <c r="F198" s="263"/>
    </row>
    <row r="199" spans="1:6">
      <c r="A199" s="263"/>
      <c r="B199" s="263"/>
      <c r="C199" s="263"/>
      <c r="D199" s="263"/>
      <c r="E199" s="263"/>
      <c r="F199" s="263"/>
    </row>
    <row r="200" spans="1:6">
      <c r="A200" s="263"/>
      <c r="B200" s="263"/>
      <c r="C200" s="263"/>
      <c r="D200" s="263"/>
      <c r="E200" s="263"/>
      <c r="F200" s="263"/>
    </row>
    <row r="201" spans="1:6">
      <c r="A201" s="263"/>
      <c r="B201" s="263"/>
      <c r="C201" s="263"/>
      <c r="D201" s="263"/>
      <c r="E201" s="263"/>
      <c r="F201" s="263"/>
    </row>
    <row r="202" spans="1:6">
      <c r="A202" s="263"/>
      <c r="B202" s="263"/>
      <c r="C202" s="263"/>
      <c r="D202" s="263"/>
      <c r="E202" s="263"/>
      <c r="F202" s="263"/>
    </row>
    <row r="203" spans="1:6">
      <c r="A203" s="263"/>
      <c r="B203" s="263"/>
      <c r="C203" s="263"/>
      <c r="D203" s="263"/>
      <c r="E203" s="263"/>
      <c r="F203" s="263"/>
    </row>
    <row r="204" spans="1:6">
      <c r="A204" s="263"/>
      <c r="B204" s="263"/>
      <c r="C204" s="263"/>
      <c r="D204" s="263"/>
      <c r="E204" s="263"/>
      <c r="F204" s="263"/>
    </row>
    <row r="205" spans="1:6">
      <c r="A205" s="263"/>
      <c r="B205" s="263"/>
      <c r="C205" s="263"/>
      <c r="D205" s="263"/>
      <c r="E205" s="263"/>
      <c r="F205" s="263"/>
    </row>
    <row r="206" spans="1:6">
      <c r="A206" s="263"/>
      <c r="B206" s="263"/>
      <c r="C206" s="263"/>
      <c r="D206" s="263"/>
      <c r="E206" s="263"/>
      <c r="F206" s="263"/>
    </row>
    <row r="207" spans="1:6">
      <c r="A207" s="263"/>
      <c r="B207" s="263"/>
      <c r="C207" s="263"/>
      <c r="D207" s="263"/>
      <c r="E207" s="263"/>
      <c r="F207" s="263"/>
    </row>
    <row r="208" spans="1:6">
      <c r="A208" s="263"/>
      <c r="B208" s="263"/>
      <c r="C208" s="263"/>
      <c r="D208" s="263"/>
      <c r="E208" s="263"/>
      <c r="F208" s="263"/>
    </row>
    <row r="209" spans="1:6">
      <c r="A209" s="263"/>
      <c r="B209" s="263"/>
      <c r="C209" s="263"/>
      <c r="D209" s="263"/>
      <c r="E209" s="263"/>
      <c r="F209" s="263"/>
    </row>
    <row r="210" spans="1:6">
      <c r="A210" s="263"/>
      <c r="B210" s="263"/>
      <c r="C210" s="263"/>
      <c r="D210" s="263"/>
      <c r="E210" s="263"/>
      <c r="F210" s="263"/>
    </row>
    <row r="211" spans="1:6">
      <c r="A211" s="263"/>
      <c r="B211" s="263"/>
      <c r="C211" s="263"/>
      <c r="D211" s="263"/>
      <c r="E211" s="263"/>
      <c r="F211" s="263"/>
    </row>
    <row r="212" spans="1:6">
      <c r="A212" s="263"/>
      <c r="B212" s="263"/>
      <c r="C212" s="263"/>
      <c r="D212" s="263"/>
      <c r="E212" s="263"/>
      <c r="F212" s="263"/>
    </row>
    <row r="213" spans="1:6">
      <c r="A213" s="263"/>
      <c r="B213" s="263"/>
      <c r="C213" s="263"/>
      <c r="D213" s="263"/>
      <c r="E213" s="263"/>
      <c r="F213" s="263"/>
    </row>
    <row r="214" spans="1:6">
      <c r="A214" s="263"/>
      <c r="B214" s="263"/>
      <c r="C214" s="263"/>
      <c r="D214" s="263"/>
      <c r="E214" s="263"/>
      <c r="F214" s="263"/>
    </row>
    <row r="215" spans="1:6">
      <c r="A215" s="263"/>
      <c r="B215" s="263"/>
      <c r="C215" s="263"/>
      <c r="D215" s="263"/>
      <c r="E215" s="263"/>
      <c r="F215" s="263"/>
    </row>
    <row r="216" spans="1:6">
      <c r="A216" s="263"/>
      <c r="B216" s="263"/>
      <c r="C216" s="263"/>
      <c r="D216" s="263"/>
      <c r="E216" s="263"/>
      <c r="F216" s="263"/>
    </row>
    <row r="217" spans="1:6">
      <c r="A217" s="263"/>
      <c r="B217" s="263"/>
      <c r="C217" s="263"/>
      <c r="D217" s="263"/>
      <c r="E217" s="263"/>
      <c r="F217" s="263"/>
    </row>
    <row r="218" spans="1:6">
      <c r="A218" s="263"/>
      <c r="B218" s="263"/>
      <c r="C218" s="263"/>
      <c r="D218" s="263"/>
      <c r="E218" s="263"/>
      <c r="F218" s="263"/>
    </row>
    <row r="219" spans="1:6">
      <c r="A219" s="263"/>
      <c r="B219" s="263"/>
      <c r="C219" s="263"/>
      <c r="D219" s="263"/>
      <c r="E219" s="263"/>
      <c r="F219" s="263"/>
    </row>
    <row r="220" spans="1:6">
      <c r="A220" s="263"/>
      <c r="B220" s="263"/>
      <c r="C220" s="263"/>
      <c r="D220" s="263"/>
      <c r="E220" s="263"/>
      <c r="F220" s="263"/>
    </row>
    <row r="221" spans="1:6">
      <c r="A221" s="263"/>
      <c r="B221" s="263"/>
      <c r="C221" s="263"/>
      <c r="D221" s="263"/>
      <c r="E221" s="263"/>
      <c r="F221" s="263"/>
    </row>
    <row r="222" spans="1:6">
      <c r="A222" s="263"/>
      <c r="B222" s="263"/>
      <c r="C222" s="263"/>
      <c r="D222" s="263"/>
      <c r="E222" s="263"/>
      <c r="F222" s="263"/>
    </row>
    <row r="223" spans="1:6">
      <c r="A223" s="263"/>
      <c r="B223" s="263"/>
      <c r="C223" s="263"/>
      <c r="D223" s="263"/>
      <c r="E223" s="263"/>
      <c r="F223" s="263"/>
    </row>
    <row r="224" spans="1:6">
      <c r="A224" s="263"/>
      <c r="B224" s="263"/>
      <c r="C224" s="263"/>
      <c r="D224" s="263"/>
      <c r="E224" s="263"/>
      <c r="F224" s="263"/>
    </row>
    <row r="225" spans="1:6">
      <c r="A225" s="263"/>
      <c r="B225" s="263"/>
      <c r="C225" s="263"/>
      <c r="D225" s="263"/>
      <c r="E225" s="263"/>
      <c r="F225" s="263"/>
    </row>
    <row r="226" spans="1:6">
      <c r="A226" s="263"/>
      <c r="B226" s="263"/>
      <c r="C226" s="263"/>
      <c r="D226" s="263"/>
      <c r="E226" s="263"/>
      <c r="F226" s="263"/>
    </row>
    <row r="227" spans="1:6">
      <c r="A227" s="263"/>
      <c r="B227" s="263"/>
      <c r="C227" s="263"/>
      <c r="D227" s="263"/>
      <c r="E227" s="263"/>
      <c r="F227" s="263"/>
    </row>
    <row r="228" spans="1:6">
      <c r="A228" s="263"/>
      <c r="B228" s="263"/>
      <c r="C228" s="263"/>
      <c r="D228" s="263"/>
      <c r="E228" s="263"/>
      <c r="F228" s="263"/>
    </row>
    <row r="229" spans="1:6">
      <c r="A229" s="263"/>
      <c r="B229" s="263"/>
      <c r="C229" s="263"/>
      <c r="D229" s="263"/>
      <c r="E229" s="263"/>
      <c r="F229" s="263"/>
    </row>
    <row r="230" spans="1:6">
      <c r="A230" s="263"/>
      <c r="B230" s="263"/>
      <c r="C230" s="263"/>
      <c r="D230" s="263"/>
      <c r="E230" s="263"/>
      <c r="F230" s="263"/>
    </row>
    <row r="231" spans="1:6">
      <c r="A231" s="263"/>
      <c r="B231" s="263"/>
      <c r="C231" s="263"/>
      <c r="D231" s="263"/>
      <c r="E231" s="263"/>
      <c r="F231" s="263"/>
    </row>
    <row r="232" spans="1:6">
      <c r="A232" s="263"/>
      <c r="B232" s="263"/>
      <c r="C232" s="263"/>
      <c r="D232" s="263"/>
      <c r="E232" s="263"/>
      <c r="F232" s="263"/>
    </row>
    <row r="233" spans="1:6">
      <c r="A233" s="263"/>
      <c r="B233" s="263"/>
      <c r="C233" s="263"/>
      <c r="D233" s="263"/>
      <c r="E233" s="263"/>
      <c r="F233" s="263"/>
    </row>
    <row r="234" spans="1:6">
      <c r="A234" s="263"/>
      <c r="B234" s="263"/>
      <c r="C234" s="263"/>
      <c r="D234" s="263"/>
      <c r="E234" s="263"/>
      <c r="F234" s="263"/>
    </row>
    <row r="235" spans="1:6">
      <c r="A235" s="263"/>
      <c r="B235" s="263"/>
      <c r="C235" s="263"/>
      <c r="D235" s="263"/>
      <c r="E235" s="263"/>
      <c r="F235" s="263"/>
    </row>
    <row r="236" spans="1:6">
      <c r="A236" s="263"/>
      <c r="B236" s="263"/>
      <c r="C236" s="263"/>
      <c r="D236" s="263"/>
      <c r="E236" s="263"/>
      <c r="F236" s="263"/>
    </row>
    <row r="237" spans="1:6">
      <c r="A237" s="263"/>
      <c r="B237" s="263"/>
      <c r="C237" s="263"/>
      <c r="D237" s="263"/>
      <c r="E237" s="263"/>
      <c r="F237" s="263"/>
    </row>
    <row r="238" spans="1:6">
      <c r="A238" s="263"/>
      <c r="B238" s="263"/>
      <c r="C238" s="263"/>
      <c r="D238" s="263"/>
      <c r="E238" s="263"/>
      <c r="F238" s="263"/>
    </row>
    <row r="239" spans="1:6">
      <c r="A239" s="263"/>
      <c r="B239" s="263"/>
      <c r="C239" s="263"/>
      <c r="D239" s="263"/>
      <c r="E239" s="263"/>
      <c r="F239" s="263"/>
    </row>
    <row r="240" spans="1:6">
      <c r="A240" s="263"/>
      <c r="B240" s="263"/>
      <c r="C240" s="263"/>
      <c r="D240" s="263"/>
      <c r="E240" s="263"/>
      <c r="F240" s="263"/>
    </row>
    <row r="241" spans="1:6">
      <c r="A241" s="263"/>
      <c r="B241" s="263"/>
      <c r="C241" s="263"/>
      <c r="D241" s="263"/>
      <c r="E241" s="263"/>
      <c r="F241" s="263"/>
    </row>
    <row r="242" spans="1:6">
      <c r="A242" s="263"/>
      <c r="B242" s="263"/>
      <c r="C242" s="263"/>
      <c r="D242" s="263"/>
      <c r="E242" s="263"/>
      <c r="F242" s="263"/>
    </row>
    <row r="243" spans="1:6">
      <c r="A243" s="263"/>
      <c r="B243" s="263"/>
      <c r="C243" s="263"/>
      <c r="D243" s="263"/>
      <c r="E243" s="263"/>
      <c r="F243" s="263"/>
    </row>
    <row r="244" spans="1:6">
      <c r="A244" s="263"/>
      <c r="B244" s="263"/>
      <c r="C244" s="263"/>
      <c r="D244" s="263"/>
      <c r="E244" s="263"/>
      <c r="F244" s="263"/>
    </row>
    <row r="245" spans="1:6">
      <c r="A245" s="263"/>
      <c r="B245" s="263"/>
      <c r="C245" s="263"/>
      <c r="D245" s="263"/>
      <c r="E245" s="263"/>
      <c r="F245" s="263"/>
    </row>
    <row r="246" spans="1:6">
      <c r="A246" s="263"/>
      <c r="B246" s="263"/>
      <c r="C246" s="263"/>
      <c r="D246" s="263"/>
      <c r="E246" s="263"/>
      <c r="F246" s="263"/>
    </row>
    <row r="247" spans="1:6">
      <c r="A247" s="263"/>
      <c r="B247" s="263"/>
      <c r="C247" s="263"/>
      <c r="D247" s="263"/>
      <c r="E247" s="263"/>
      <c r="F247" s="263"/>
    </row>
    <row r="248" spans="1:6">
      <c r="A248" s="263"/>
      <c r="B248" s="263"/>
      <c r="C248" s="263"/>
      <c r="D248" s="263"/>
      <c r="E248" s="263"/>
      <c r="F248" s="263"/>
    </row>
    <row r="249" spans="1:6">
      <c r="A249" s="263"/>
      <c r="B249" s="263"/>
      <c r="C249" s="263"/>
      <c r="D249" s="263"/>
      <c r="E249" s="263"/>
      <c r="F249" s="263"/>
    </row>
    <row r="250" spans="1:6">
      <c r="A250" s="263"/>
      <c r="B250" s="263"/>
      <c r="C250" s="263"/>
      <c r="D250" s="263"/>
      <c r="E250" s="263"/>
      <c r="F250" s="263"/>
    </row>
    <row r="251" spans="1:6">
      <c r="A251" s="263"/>
      <c r="B251" s="263"/>
      <c r="C251" s="263"/>
      <c r="D251" s="263"/>
      <c r="E251" s="263"/>
      <c r="F251" s="263"/>
    </row>
    <row r="252" spans="1:6">
      <c r="A252" s="263"/>
      <c r="B252" s="263"/>
      <c r="C252" s="263"/>
      <c r="D252" s="263"/>
      <c r="E252" s="263"/>
      <c r="F252" s="263"/>
    </row>
    <row r="253" spans="1:6">
      <c r="A253" s="263"/>
      <c r="B253" s="263"/>
      <c r="C253" s="263"/>
      <c r="D253" s="263"/>
      <c r="E253" s="263"/>
      <c r="F253" s="263"/>
    </row>
    <row r="254" spans="1:6">
      <c r="A254" s="263"/>
      <c r="B254" s="263"/>
      <c r="C254" s="263"/>
      <c r="D254" s="263"/>
      <c r="E254" s="263"/>
      <c r="F254" s="263"/>
    </row>
    <row r="255" spans="1:6">
      <c r="A255" s="263"/>
      <c r="B255" s="263"/>
      <c r="C255" s="263"/>
      <c r="D255" s="263"/>
      <c r="E255" s="263"/>
      <c r="F255" s="263"/>
    </row>
    <row r="256" spans="1:6">
      <c r="A256" s="263"/>
      <c r="B256" s="263"/>
      <c r="C256" s="263"/>
      <c r="D256" s="263"/>
      <c r="E256" s="263"/>
      <c r="F256" s="263"/>
    </row>
    <row r="257" spans="1:6">
      <c r="A257" s="263"/>
      <c r="B257" s="263"/>
      <c r="C257" s="263"/>
      <c r="D257" s="263"/>
      <c r="E257" s="263"/>
      <c r="F257" s="263"/>
    </row>
    <row r="258" spans="1:6">
      <c r="A258" s="263"/>
      <c r="B258" s="263"/>
      <c r="C258" s="263"/>
      <c r="D258" s="263"/>
      <c r="E258" s="263"/>
      <c r="F258" s="263"/>
    </row>
    <row r="259" spans="1:6">
      <c r="A259" s="263"/>
      <c r="B259" s="263"/>
      <c r="C259" s="263"/>
      <c r="D259" s="263"/>
      <c r="E259" s="263"/>
      <c r="F259" s="263"/>
    </row>
    <row r="260" spans="1:6">
      <c r="A260" s="263"/>
      <c r="B260" s="263"/>
      <c r="C260" s="263"/>
      <c r="D260" s="263"/>
      <c r="E260" s="263"/>
      <c r="F260" s="263"/>
    </row>
    <row r="261" spans="1:6">
      <c r="A261" s="263"/>
      <c r="B261" s="263"/>
      <c r="C261" s="263"/>
      <c r="D261" s="263"/>
      <c r="E261" s="263"/>
      <c r="F261" s="263"/>
    </row>
    <row r="262" spans="1:6">
      <c r="A262" s="263"/>
      <c r="B262" s="263"/>
      <c r="C262" s="263"/>
      <c r="D262" s="263"/>
      <c r="E262" s="263"/>
      <c r="F262" s="263"/>
    </row>
    <row r="263" spans="1:6">
      <c r="A263" s="263"/>
      <c r="B263" s="263"/>
      <c r="C263" s="263"/>
      <c r="D263" s="263"/>
      <c r="E263" s="263"/>
      <c r="F263" s="263"/>
    </row>
    <row r="264" spans="1:6">
      <c r="A264" s="263"/>
      <c r="B264" s="263"/>
      <c r="C264" s="263"/>
      <c r="D264" s="263"/>
      <c r="E264" s="263"/>
      <c r="F264" s="263"/>
    </row>
    <row r="265" spans="1:6">
      <c r="A265" s="263"/>
      <c r="B265" s="263"/>
      <c r="C265" s="263"/>
      <c r="D265" s="263"/>
      <c r="E265" s="263"/>
      <c r="F265" s="263"/>
    </row>
    <row r="266" spans="1:6">
      <c r="A266" s="263"/>
      <c r="B266" s="263"/>
      <c r="C266" s="263"/>
      <c r="D266" s="263"/>
      <c r="E266" s="263"/>
      <c r="F266" s="263"/>
    </row>
    <row r="267" spans="1:6">
      <c r="A267" s="263"/>
      <c r="B267" s="263"/>
      <c r="C267" s="263"/>
      <c r="D267" s="263"/>
      <c r="E267" s="263"/>
      <c r="F267" s="263"/>
    </row>
    <row r="268" spans="1:6">
      <c r="A268" s="263"/>
      <c r="B268" s="263"/>
      <c r="C268" s="263"/>
      <c r="D268" s="263"/>
      <c r="E268" s="263"/>
      <c r="F268" s="263"/>
    </row>
    <row r="269" spans="1:6">
      <c r="A269" s="263"/>
      <c r="B269" s="263"/>
      <c r="C269" s="263"/>
      <c r="D269" s="263"/>
      <c r="E269" s="263"/>
      <c r="F269" s="263"/>
    </row>
    <row r="270" spans="1:6">
      <c r="A270" s="263"/>
      <c r="B270" s="263"/>
      <c r="C270" s="263"/>
      <c r="D270" s="263"/>
      <c r="E270" s="263"/>
      <c r="F270" s="263"/>
    </row>
    <row r="271" spans="1:6">
      <c r="A271" s="263"/>
      <c r="B271" s="263"/>
      <c r="C271" s="263"/>
      <c r="D271" s="263"/>
      <c r="E271" s="263"/>
      <c r="F271" s="263"/>
    </row>
    <row r="272" spans="1:6">
      <c r="A272" s="263"/>
      <c r="B272" s="263"/>
      <c r="C272" s="263"/>
      <c r="D272" s="263"/>
      <c r="E272" s="263"/>
      <c r="F272" s="263"/>
    </row>
    <row r="273" spans="1:6">
      <c r="A273" s="263"/>
      <c r="B273" s="263"/>
      <c r="C273" s="263"/>
      <c r="D273" s="263"/>
      <c r="E273" s="263"/>
      <c r="F273" s="263"/>
    </row>
    <row r="274" spans="1:6">
      <c r="A274" s="263"/>
      <c r="B274" s="263"/>
      <c r="C274" s="263"/>
      <c r="D274" s="263"/>
      <c r="E274" s="263"/>
      <c r="F274" s="263"/>
    </row>
    <row r="275" spans="1:6">
      <c r="A275" s="263"/>
      <c r="B275" s="263"/>
      <c r="C275" s="263"/>
      <c r="D275" s="263"/>
      <c r="E275" s="263"/>
      <c r="F275" s="263"/>
    </row>
    <row r="276" spans="1:6">
      <c r="A276" s="263"/>
      <c r="B276" s="263"/>
      <c r="C276" s="263"/>
      <c r="D276" s="263"/>
      <c r="E276" s="263"/>
      <c r="F276" s="263"/>
    </row>
    <row r="277" spans="1:6">
      <c r="A277" s="263"/>
      <c r="B277" s="263"/>
      <c r="C277" s="263"/>
      <c r="D277" s="263"/>
      <c r="E277" s="263"/>
      <c r="F277" s="263"/>
    </row>
    <row r="278" spans="1:6">
      <c r="A278" s="263"/>
      <c r="B278" s="263"/>
      <c r="C278" s="263"/>
      <c r="D278" s="263"/>
      <c r="E278" s="263"/>
      <c r="F278" s="263"/>
    </row>
    <row r="279" spans="1:6">
      <c r="A279" s="263"/>
      <c r="B279" s="263"/>
      <c r="C279" s="263"/>
      <c r="D279" s="263"/>
      <c r="E279" s="263"/>
      <c r="F279" s="263"/>
    </row>
    <row r="280" spans="1:6">
      <c r="A280" s="263"/>
      <c r="B280" s="263"/>
      <c r="C280" s="263"/>
      <c r="D280" s="263"/>
      <c r="E280" s="263"/>
      <c r="F280" s="263"/>
    </row>
    <row r="281" spans="1:6">
      <c r="A281" s="263"/>
      <c r="B281" s="263"/>
      <c r="C281" s="263"/>
      <c r="D281" s="263"/>
      <c r="E281" s="263"/>
      <c r="F281" s="263"/>
    </row>
    <row r="282" spans="1:6">
      <c r="A282" s="263"/>
      <c r="B282" s="263"/>
      <c r="C282" s="263"/>
      <c r="D282" s="263"/>
      <c r="E282" s="263"/>
      <c r="F282" s="263"/>
    </row>
    <row r="283" spans="1:6">
      <c r="A283" s="263"/>
      <c r="B283" s="263"/>
      <c r="C283" s="263"/>
      <c r="D283" s="263"/>
      <c r="E283" s="263"/>
      <c r="F283" s="263"/>
    </row>
    <row r="284" spans="1:6">
      <c r="A284" s="263"/>
      <c r="B284" s="263"/>
      <c r="C284" s="263"/>
      <c r="D284" s="263"/>
      <c r="E284" s="263"/>
      <c r="F284" s="263"/>
    </row>
    <row r="285" spans="1:6">
      <c r="A285" s="263"/>
      <c r="B285" s="263"/>
      <c r="C285" s="263"/>
      <c r="D285" s="263"/>
      <c r="E285" s="263"/>
      <c r="F285" s="263"/>
    </row>
    <row r="286" spans="1:6">
      <c r="A286" s="263"/>
      <c r="B286" s="263"/>
      <c r="C286" s="263"/>
      <c r="D286" s="263"/>
      <c r="E286" s="263"/>
      <c r="F286" s="263"/>
    </row>
    <row r="287" spans="1:6">
      <c r="A287" s="263"/>
      <c r="B287" s="263"/>
      <c r="C287" s="263"/>
      <c r="D287" s="263"/>
      <c r="E287" s="263"/>
      <c r="F287" s="263"/>
    </row>
    <row r="288" spans="1:6">
      <c r="A288" s="263"/>
      <c r="B288" s="263"/>
      <c r="C288" s="263"/>
      <c r="D288" s="263"/>
      <c r="E288" s="263"/>
      <c r="F288" s="263"/>
    </row>
    <row r="289" spans="1:6">
      <c r="A289" s="263"/>
      <c r="B289" s="263"/>
      <c r="C289" s="263"/>
      <c r="D289" s="263"/>
      <c r="E289" s="263"/>
      <c r="F289" s="263"/>
    </row>
    <row r="290" spans="1:6">
      <c r="A290" s="263"/>
      <c r="B290" s="263"/>
      <c r="C290" s="263"/>
      <c r="D290" s="263"/>
      <c r="E290" s="263"/>
      <c r="F290" s="263"/>
    </row>
    <row r="291" spans="1:6">
      <c r="A291" s="263"/>
      <c r="B291" s="263"/>
      <c r="C291" s="263"/>
      <c r="D291" s="263"/>
      <c r="E291" s="263"/>
      <c r="F291" s="263"/>
    </row>
    <row r="292" spans="1:6">
      <c r="A292" s="263"/>
      <c r="B292" s="263"/>
      <c r="C292" s="263"/>
      <c r="D292" s="263"/>
      <c r="E292" s="263"/>
      <c r="F292" s="263"/>
    </row>
    <row r="293" spans="1:6">
      <c r="A293" s="263"/>
      <c r="B293" s="263"/>
      <c r="C293" s="263"/>
      <c r="D293" s="263"/>
      <c r="E293" s="263"/>
      <c r="F293" s="263"/>
    </row>
    <row r="294" spans="1:6">
      <c r="A294" s="263"/>
      <c r="B294" s="263"/>
      <c r="C294" s="263"/>
      <c r="D294" s="263"/>
      <c r="E294" s="263"/>
      <c r="F294" s="263"/>
    </row>
    <row r="295" spans="1:6">
      <c r="A295" s="263"/>
      <c r="B295" s="263"/>
      <c r="C295" s="263"/>
      <c r="D295" s="263"/>
      <c r="E295" s="263"/>
      <c r="F295" s="263"/>
    </row>
    <row r="296" spans="1:6">
      <c r="A296" s="263"/>
      <c r="B296" s="263"/>
      <c r="C296" s="263"/>
      <c r="D296" s="263"/>
      <c r="E296" s="263"/>
      <c r="F296" s="263"/>
    </row>
    <row r="297" spans="1:6">
      <c r="A297" s="263"/>
      <c r="B297" s="263"/>
      <c r="C297" s="263"/>
      <c r="D297" s="263"/>
      <c r="E297" s="263"/>
      <c r="F297" s="263"/>
    </row>
    <row r="298" spans="1:6">
      <c r="A298" s="263"/>
      <c r="B298" s="263"/>
      <c r="C298" s="263"/>
      <c r="D298" s="263"/>
      <c r="E298" s="263"/>
      <c r="F298" s="263"/>
    </row>
    <row r="299" spans="1:6">
      <c r="A299" s="263"/>
      <c r="B299" s="263"/>
      <c r="C299" s="263"/>
      <c r="D299" s="263"/>
      <c r="E299" s="263"/>
      <c r="F299" s="263"/>
    </row>
    <row r="300" spans="1:6">
      <c r="A300" s="263"/>
      <c r="B300" s="263"/>
      <c r="C300" s="263"/>
      <c r="D300" s="263"/>
      <c r="E300" s="263"/>
      <c r="F300" s="263"/>
    </row>
    <row r="301" spans="1:6">
      <c r="A301" s="263"/>
      <c r="B301" s="263"/>
      <c r="C301" s="263"/>
      <c r="D301" s="263"/>
      <c r="E301" s="263"/>
      <c r="F301" s="263"/>
    </row>
    <row r="302" spans="1:6">
      <c r="A302" s="263"/>
      <c r="B302" s="263"/>
      <c r="C302" s="263"/>
      <c r="D302" s="263"/>
      <c r="E302" s="263"/>
      <c r="F302" s="263"/>
    </row>
    <row r="303" spans="1:6">
      <c r="A303" s="263"/>
      <c r="B303" s="263"/>
      <c r="C303" s="263"/>
      <c r="D303" s="263"/>
      <c r="E303" s="263"/>
      <c r="F303" s="263"/>
    </row>
    <row r="304" spans="1:6">
      <c r="A304" s="263"/>
      <c r="B304" s="263"/>
      <c r="C304" s="263"/>
      <c r="D304" s="263"/>
      <c r="E304" s="263"/>
      <c r="F304" s="263"/>
    </row>
    <row r="305" spans="1:6">
      <c r="A305" s="263"/>
      <c r="B305" s="263"/>
      <c r="C305" s="263"/>
      <c r="D305" s="263"/>
      <c r="E305" s="263"/>
      <c r="F305" s="263"/>
    </row>
    <row r="306" spans="1:6">
      <c r="A306" s="263"/>
      <c r="B306" s="263"/>
      <c r="C306" s="263"/>
      <c r="D306" s="263"/>
      <c r="E306" s="263"/>
      <c r="F306" s="263"/>
    </row>
    <row r="307" spans="1:6">
      <c r="A307" s="263"/>
      <c r="B307" s="263"/>
      <c r="C307" s="263"/>
      <c r="D307" s="263"/>
      <c r="E307" s="263"/>
      <c r="F307" s="263"/>
    </row>
    <row r="308" spans="1:6">
      <c r="A308" s="263"/>
      <c r="B308" s="263"/>
      <c r="C308" s="263"/>
      <c r="D308" s="263"/>
      <c r="E308" s="263"/>
      <c r="F308" s="263"/>
    </row>
    <row r="309" spans="1:6">
      <c r="A309" s="263"/>
      <c r="B309" s="263"/>
      <c r="C309" s="263"/>
      <c r="D309" s="263"/>
      <c r="E309" s="263"/>
      <c r="F309" s="263"/>
    </row>
    <row r="310" spans="1:6">
      <c r="A310" s="263"/>
      <c r="B310" s="263"/>
      <c r="C310" s="263"/>
      <c r="D310" s="263"/>
      <c r="E310" s="263"/>
      <c r="F310" s="263"/>
    </row>
    <row r="311" spans="1:6">
      <c r="A311" s="263"/>
      <c r="B311" s="263"/>
      <c r="C311" s="263"/>
      <c r="D311" s="263"/>
      <c r="E311" s="263"/>
      <c r="F311" s="263"/>
    </row>
    <row r="312" spans="1:6">
      <c r="A312" s="263"/>
      <c r="B312" s="263"/>
      <c r="C312" s="263"/>
      <c r="D312" s="263"/>
      <c r="E312" s="263"/>
      <c r="F312" s="263"/>
    </row>
    <row r="313" spans="1:6">
      <c r="A313" s="263"/>
      <c r="B313" s="263"/>
      <c r="C313" s="263"/>
      <c r="D313" s="263"/>
      <c r="E313" s="263"/>
      <c r="F313" s="263"/>
    </row>
    <row r="314" spans="1:6">
      <c r="A314" s="263"/>
      <c r="B314" s="263"/>
      <c r="C314" s="263"/>
      <c r="D314" s="263"/>
      <c r="E314" s="263"/>
      <c r="F314" s="263"/>
    </row>
    <row r="315" spans="1:6">
      <c r="A315" s="263"/>
      <c r="B315" s="263"/>
      <c r="C315" s="263"/>
      <c r="D315" s="263"/>
      <c r="E315" s="263"/>
      <c r="F315" s="263"/>
    </row>
    <row r="316" spans="1:6">
      <c r="A316" s="263"/>
      <c r="B316" s="263"/>
      <c r="C316" s="263"/>
      <c r="D316" s="263"/>
      <c r="E316" s="263"/>
      <c r="F316" s="263"/>
    </row>
    <row r="317" spans="1:6">
      <c r="A317" s="263"/>
      <c r="B317" s="263"/>
      <c r="C317" s="263"/>
      <c r="D317" s="263"/>
      <c r="E317" s="263"/>
      <c r="F317" s="263"/>
    </row>
    <row r="318" spans="1:6">
      <c r="A318" s="263"/>
      <c r="B318" s="263"/>
      <c r="C318" s="263"/>
      <c r="D318" s="263"/>
      <c r="E318" s="263"/>
      <c r="F318" s="263"/>
    </row>
    <row r="319" spans="1:6">
      <c r="A319" s="263"/>
      <c r="B319" s="263"/>
      <c r="C319" s="263"/>
      <c r="D319" s="263"/>
      <c r="E319" s="263"/>
      <c r="F319" s="263"/>
    </row>
    <row r="320" spans="1:6">
      <c r="A320" s="263"/>
      <c r="B320" s="263"/>
      <c r="C320" s="263"/>
      <c r="D320" s="263"/>
      <c r="E320" s="263"/>
      <c r="F320" s="263"/>
    </row>
    <row r="321" spans="1:6">
      <c r="A321" s="263"/>
      <c r="B321" s="263"/>
      <c r="C321" s="263"/>
      <c r="D321" s="263"/>
      <c r="E321" s="263"/>
      <c r="F321" s="263"/>
    </row>
    <row r="322" spans="1:6">
      <c r="A322" s="263"/>
      <c r="B322" s="263"/>
      <c r="C322" s="263"/>
      <c r="D322" s="263"/>
      <c r="E322" s="263"/>
      <c r="F322" s="263"/>
    </row>
    <row r="323" spans="1:6">
      <c r="A323" s="263"/>
      <c r="B323" s="263"/>
      <c r="C323" s="263"/>
      <c r="D323" s="263"/>
      <c r="E323" s="263"/>
      <c r="F323" s="263"/>
    </row>
    <row r="324" spans="1:6">
      <c r="A324" s="263"/>
      <c r="B324" s="263"/>
      <c r="C324" s="263"/>
      <c r="D324" s="263"/>
      <c r="E324" s="263"/>
      <c r="F324" s="263"/>
    </row>
    <row r="325" spans="1:6">
      <c r="A325" s="263"/>
      <c r="B325" s="263"/>
      <c r="C325" s="263"/>
      <c r="D325" s="263"/>
      <c r="E325" s="263"/>
      <c r="F325" s="263"/>
    </row>
    <row r="326" spans="1:6">
      <c r="A326" s="263"/>
      <c r="B326" s="263"/>
      <c r="C326" s="263"/>
      <c r="D326" s="263"/>
      <c r="E326" s="263"/>
      <c r="F326" s="263"/>
    </row>
    <row r="327" spans="1:6">
      <c r="A327" s="263"/>
      <c r="B327" s="263"/>
      <c r="C327" s="263"/>
      <c r="D327" s="263"/>
      <c r="E327" s="263"/>
      <c r="F327" s="263"/>
    </row>
    <row r="328" spans="1:6">
      <c r="A328" s="263"/>
      <c r="B328" s="263"/>
      <c r="C328" s="263"/>
      <c r="D328" s="263"/>
      <c r="E328" s="263"/>
      <c r="F328" s="263"/>
    </row>
    <row r="329" spans="1:6">
      <c r="A329" s="263"/>
      <c r="B329" s="263"/>
      <c r="C329" s="263"/>
      <c r="D329" s="263"/>
      <c r="E329" s="263"/>
      <c r="F329" s="263"/>
    </row>
    <row r="330" spans="1:6">
      <c r="A330" s="263"/>
      <c r="B330" s="263"/>
      <c r="C330" s="263"/>
      <c r="D330" s="263"/>
      <c r="E330" s="263"/>
      <c r="F330" s="263"/>
    </row>
    <row r="331" spans="1:6">
      <c r="A331" s="263"/>
      <c r="B331" s="263"/>
      <c r="C331" s="263"/>
      <c r="D331" s="263"/>
      <c r="E331" s="263"/>
      <c r="F331" s="263"/>
    </row>
    <row r="332" spans="1:6">
      <c r="A332" s="263"/>
      <c r="B332" s="263"/>
      <c r="C332" s="263"/>
      <c r="D332" s="263"/>
      <c r="E332" s="263"/>
      <c r="F332" s="263"/>
    </row>
    <row r="333" spans="1:6">
      <c r="A333" s="263"/>
      <c r="B333" s="263"/>
      <c r="C333" s="263"/>
      <c r="D333" s="263"/>
      <c r="E333" s="263"/>
      <c r="F333" s="263"/>
    </row>
    <row r="334" spans="1:6">
      <c r="A334" s="263"/>
      <c r="B334" s="263"/>
      <c r="C334" s="263"/>
      <c r="D334" s="263"/>
      <c r="E334" s="263"/>
      <c r="F334" s="263"/>
    </row>
    <row r="335" spans="1:6">
      <c r="A335" s="263"/>
      <c r="B335" s="263"/>
      <c r="C335" s="263"/>
      <c r="D335" s="263"/>
      <c r="E335" s="263"/>
      <c r="F335" s="263"/>
    </row>
    <row r="336" spans="1:6">
      <c r="A336" s="263"/>
      <c r="B336" s="263"/>
      <c r="C336" s="263"/>
      <c r="D336" s="263"/>
      <c r="E336" s="263"/>
      <c r="F336" s="263"/>
    </row>
    <row r="337" spans="1:6">
      <c r="A337" s="263"/>
      <c r="B337" s="263"/>
      <c r="C337" s="263"/>
      <c r="D337" s="263"/>
      <c r="E337" s="263"/>
      <c r="F337" s="263"/>
    </row>
    <row r="338" spans="1:6">
      <c r="A338" s="263"/>
      <c r="B338" s="263"/>
      <c r="C338" s="263"/>
      <c r="D338" s="263"/>
      <c r="E338" s="263"/>
      <c r="F338" s="263"/>
    </row>
    <row r="339" spans="1:6">
      <c r="A339" s="263"/>
      <c r="B339" s="263"/>
      <c r="C339" s="263"/>
      <c r="D339" s="263"/>
      <c r="E339" s="263"/>
      <c r="F339" s="263"/>
    </row>
    <row r="340" spans="1:6">
      <c r="A340" s="263"/>
      <c r="B340" s="263"/>
      <c r="C340" s="263"/>
      <c r="D340" s="263"/>
      <c r="E340" s="263"/>
      <c r="F340" s="263"/>
    </row>
    <row r="341" spans="1:6">
      <c r="A341" s="263"/>
      <c r="B341" s="263"/>
      <c r="C341" s="263"/>
      <c r="D341" s="263"/>
      <c r="E341" s="263"/>
      <c r="F341" s="263"/>
    </row>
    <row r="342" spans="1:6">
      <c r="A342" s="263"/>
      <c r="B342" s="263"/>
      <c r="C342" s="263"/>
      <c r="D342" s="263"/>
      <c r="E342" s="263"/>
      <c r="F342" s="263"/>
    </row>
    <row r="343" spans="1:6">
      <c r="A343" s="263"/>
      <c r="B343" s="263"/>
      <c r="C343" s="263"/>
      <c r="D343" s="263"/>
      <c r="E343" s="263"/>
      <c r="F343" s="263"/>
    </row>
    <row r="344" spans="1:6">
      <c r="A344" s="263"/>
      <c r="B344" s="263"/>
      <c r="C344" s="263"/>
      <c r="D344" s="263"/>
      <c r="E344" s="263"/>
      <c r="F344" s="263"/>
    </row>
    <row r="345" spans="1:6">
      <c r="A345" s="263"/>
      <c r="B345" s="263"/>
      <c r="C345" s="263"/>
      <c r="D345" s="263"/>
      <c r="E345" s="263"/>
      <c r="F345" s="263"/>
    </row>
    <row r="346" spans="1:6">
      <c r="A346" s="263"/>
      <c r="B346" s="263"/>
      <c r="C346" s="263"/>
      <c r="D346" s="263"/>
      <c r="E346" s="263"/>
      <c r="F346" s="263"/>
    </row>
    <row r="347" spans="1:6">
      <c r="A347" s="263"/>
      <c r="B347" s="263"/>
      <c r="C347" s="263"/>
      <c r="D347" s="263"/>
      <c r="E347" s="263"/>
      <c r="F347" s="263"/>
    </row>
    <row r="348" spans="1:6">
      <c r="A348" s="263"/>
      <c r="B348" s="263"/>
      <c r="C348" s="263"/>
      <c r="D348" s="263"/>
      <c r="E348" s="263"/>
      <c r="F348" s="263"/>
    </row>
    <row r="349" spans="1:6">
      <c r="A349" s="263"/>
      <c r="B349" s="263"/>
      <c r="C349" s="263"/>
      <c r="D349" s="263"/>
      <c r="E349" s="263"/>
      <c r="F349" s="263"/>
    </row>
    <row r="350" spans="1:6">
      <c r="A350" s="263"/>
      <c r="B350" s="263"/>
      <c r="C350" s="263"/>
      <c r="D350" s="263"/>
      <c r="E350" s="263"/>
      <c r="F350" s="263"/>
    </row>
    <row r="351" spans="1:6">
      <c r="A351" s="263"/>
      <c r="B351" s="263"/>
      <c r="C351" s="263"/>
      <c r="D351" s="263"/>
      <c r="E351" s="263"/>
      <c r="F351" s="263"/>
    </row>
    <row r="352" spans="1:6">
      <c r="A352" s="263"/>
      <c r="B352" s="263"/>
      <c r="C352" s="263"/>
      <c r="D352" s="263"/>
      <c r="E352" s="263"/>
      <c r="F352" s="263"/>
    </row>
    <row r="353" spans="1:6">
      <c r="A353" s="263"/>
      <c r="B353" s="263"/>
      <c r="C353" s="263"/>
      <c r="D353" s="263"/>
      <c r="E353" s="263"/>
      <c r="F353" s="263"/>
    </row>
    <row r="354" spans="1:6">
      <c r="A354" s="263"/>
      <c r="B354" s="263"/>
      <c r="C354" s="263"/>
      <c r="D354" s="263"/>
      <c r="E354" s="263"/>
      <c r="F354" s="263"/>
    </row>
    <row r="355" spans="1:6">
      <c r="A355" s="263"/>
      <c r="B355" s="263"/>
      <c r="C355" s="263"/>
      <c r="D355" s="263"/>
      <c r="E355" s="263"/>
      <c r="F355" s="263"/>
    </row>
    <row r="356" spans="1:6">
      <c r="A356" s="263"/>
      <c r="B356" s="263"/>
      <c r="C356" s="263"/>
      <c r="D356" s="263"/>
      <c r="E356" s="263"/>
      <c r="F356" s="263"/>
    </row>
    <row r="357" spans="1:6">
      <c r="A357" s="263"/>
      <c r="B357" s="263"/>
      <c r="C357" s="263"/>
      <c r="D357" s="263"/>
      <c r="E357" s="263"/>
      <c r="F357" s="263"/>
    </row>
    <row r="358" spans="1:6">
      <c r="A358" s="263"/>
      <c r="B358" s="263"/>
      <c r="C358" s="263"/>
      <c r="D358" s="263"/>
      <c r="E358" s="263"/>
      <c r="F358" s="263"/>
    </row>
    <row r="359" spans="1:6">
      <c r="A359" s="263"/>
      <c r="B359" s="263"/>
      <c r="C359" s="263"/>
      <c r="D359" s="263"/>
      <c r="E359" s="263"/>
      <c r="F359" s="263"/>
    </row>
    <row r="360" spans="1:6">
      <c r="A360" s="263"/>
      <c r="B360" s="263"/>
      <c r="C360" s="263"/>
      <c r="D360" s="263"/>
      <c r="E360" s="263"/>
      <c r="F360" s="263"/>
    </row>
    <row r="361" spans="1:6">
      <c r="A361" s="263"/>
      <c r="B361" s="263"/>
      <c r="C361" s="263"/>
      <c r="D361" s="263"/>
      <c r="E361" s="263"/>
      <c r="F361" s="263"/>
    </row>
    <row r="362" spans="1:6">
      <c r="A362" s="263"/>
      <c r="B362" s="263"/>
      <c r="C362" s="263"/>
      <c r="D362" s="263"/>
      <c r="E362" s="263"/>
      <c r="F362" s="263"/>
    </row>
    <row r="363" spans="1:6">
      <c r="A363" s="263"/>
      <c r="B363" s="263"/>
      <c r="C363" s="263"/>
      <c r="D363" s="263"/>
      <c r="E363" s="263"/>
      <c r="F363" s="263"/>
    </row>
    <row r="364" spans="1:6">
      <c r="A364" s="263"/>
      <c r="B364" s="263"/>
      <c r="C364" s="263"/>
      <c r="D364" s="263"/>
      <c r="E364" s="263"/>
      <c r="F364" s="263"/>
    </row>
    <row r="365" spans="1:6">
      <c r="A365" s="263"/>
      <c r="B365" s="263"/>
      <c r="C365" s="263"/>
      <c r="D365" s="263"/>
      <c r="E365" s="263"/>
      <c r="F365" s="263"/>
    </row>
    <row r="366" spans="1:6">
      <c r="A366" s="263"/>
      <c r="B366" s="263"/>
      <c r="C366" s="263"/>
      <c r="D366" s="263"/>
      <c r="E366" s="263"/>
      <c r="F366" s="263"/>
    </row>
    <row r="367" spans="1:6">
      <c r="A367" s="263"/>
      <c r="B367" s="263"/>
      <c r="C367" s="263"/>
      <c r="D367" s="263"/>
      <c r="E367" s="263"/>
      <c r="F367" s="263"/>
    </row>
    <row r="368" spans="1:6">
      <c r="A368" s="263"/>
      <c r="B368" s="263"/>
      <c r="C368" s="263"/>
      <c r="D368" s="263"/>
      <c r="E368" s="263"/>
      <c r="F368" s="263"/>
    </row>
    <row r="369" spans="1:6">
      <c r="A369" s="263"/>
      <c r="B369" s="263"/>
      <c r="C369" s="263"/>
      <c r="D369" s="263"/>
      <c r="E369" s="263"/>
      <c r="F369" s="263"/>
    </row>
    <row r="370" spans="1:6">
      <c r="A370" s="263"/>
      <c r="B370" s="263"/>
      <c r="C370" s="263"/>
      <c r="D370" s="263"/>
      <c r="E370" s="263"/>
      <c r="F370" s="263"/>
    </row>
    <row r="371" spans="1:6">
      <c r="A371" s="263"/>
      <c r="B371" s="263"/>
      <c r="C371" s="263"/>
      <c r="D371" s="263"/>
      <c r="E371" s="263"/>
      <c r="F371" s="263"/>
    </row>
    <row r="372" spans="1:6">
      <c r="A372" s="263"/>
      <c r="B372" s="263"/>
      <c r="C372" s="263"/>
      <c r="D372" s="263"/>
      <c r="E372" s="263"/>
      <c r="F372" s="263"/>
    </row>
    <row r="373" spans="1:6">
      <c r="A373" s="263"/>
      <c r="B373" s="263"/>
      <c r="C373" s="263"/>
      <c r="D373" s="263"/>
      <c r="E373" s="263"/>
      <c r="F373" s="263"/>
    </row>
    <row r="374" spans="1:6">
      <c r="A374" s="263"/>
      <c r="B374" s="263"/>
      <c r="C374" s="263"/>
      <c r="D374" s="263"/>
      <c r="E374" s="263"/>
      <c r="F374" s="263"/>
    </row>
    <row r="375" spans="1:6">
      <c r="A375" s="263"/>
      <c r="B375" s="263"/>
      <c r="C375" s="263"/>
      <c r="D375" s="263"/>
      <c r="E375" s="263"/>
      <c r="F375" s="263"/>
    </row>
    <row r="376" spans="1:6">
      <c r="A376" s="263"/>
      <c r="B376" s="263"/>
      <c r="C376" s="263"/>
      <c r="D376" s="263"/>
      <c r="E376" s="263"/>
      <c r="F376" s="263"/>
    </row>
    <row r="377" spans="1:6">
      <c r="A377" s="263"/>
      <c r="B377" s="263"/>
      <c r="C377" s="263"/>
      <c r="D377" s="263"/>
      <c r="E377" s="263"/>
      <c r="F377" s="263"/>
    </row>
    <row r="378" spans="1:6">
      <c r="A378" s="263"/>
      <c r="B378" s="263"/>
      <c r="C378" s="263"/>
      <c r="D378" s="263"/>
      <c r="E378" s="263"/>
      <c r="F378" s="263"/>
    </row>
    <row r="379" spans="1:6">
      <c r="A379" s="263"/>
      <c r="B379" s="263"/>
      <c r="C379" s="263"/>
      <c r="D379" s="263"/>
      <c r="E379" s="263"/>
      <c r="F379" s="263"/>
    </row>
    <row r="380" spans="1:6">
      <c r="A380" s="263"/>
      <c r="B380" s="263"/>
      <c r="C380" s="263"/>
      <c r="D380" s="263"/>
      <c r="E380" s="263"/>
      <c r="F380" s="263"/>
    </row>
    <row r="381" spans="1:6">
      <c r="A381" s="263"/>
      <c r="B381" s="263"/>
      <c r="C381" s="263"/>
      <c r="D381" s="263"/>
      <c r="E381" s="263"/>
      <c r="F381" s="263"/>
    </row>
    <row r="382" spans="1:6">
      <c r="A382" s="263"/>
      <c r="B382" s="263"/>
      <c r="C382" s="263"/>
      <c r="D382" s="263"/>
      <c r="E382" s="263"/>
      <c r="F382" s="263"/>
    </row>
    <row r="383" spans="1:6">
      <c r="A383" s="263"/>
      <c r="B383" s="263"/>
      <c r="C383" s="263"/>
      <c r="D383" s="263"/>
      <c r="E383" s="263"/>
      <c r="F383" s="263"/>
    </row>
    <row r="384" spans="1:6">
      <c r="A384" s="263"/>
      <c r="B384" s="263"/>
      <c r="C384" s="263"/>
      <c r="D384" s="263"/>
      <c r="E384" s="263"/>
      <c r="F384" s="263"/>
    </row>
    <row r="385" spans="1:6">
      <c r="A385" s="263"/>
      <c r="B385" s="263"/>
      <c r="C385" s="263"/>
      <c r="D385" s="263"/>
      <c r="E385" s="263"/>
      <c r="F385" s="263"/>
    </row>
    <row r="386" spans="1:6">
      <c r="A386" s="263"/>
      <c r="B386" s="263"/>
      <c r="C386" s="263"/>
      <c r="D386" s="263"/>
      <c r="E386" s="263"/>
      <c r="F386" s="263"/>
    </row>
    <row r="387" spans="1:6">
      <c r="A387" s="263"/>
      <c r="B387" s="263"/>
      <c r="C387" s="263"/>
      <c r="D387" s="263"/>
      <c r="E387" s="263"/>
      <c r="F387" s="263"/>
    </row>
    <row r="388" spans="1:6">
      <c r="A388" s="263"/>
      <c r="B388" s="263"/>
      <c r="C388" s="263"/>
      <c r="D388" s="263"/>
      <c r="E388" s="263"/>
      <c r="F388" s="263"/>
    </row>
    <row r="389" spans="1:6">
      <c r="A389" s="263"/>
      <c r="B389" s="263"/>
      <c r="C389" s="263"/>
      <c r="D389" s="263"/>
      <c r="E389" s="263"/>
      <c r="F389" s="263"/>
    </row>
    <row r="390" spans="1:6">
      <c r="A390" s="263"/>
      <c r="B390" s="263"/>
      <c r="C390" s="263"/>
      <c r="D390" s="263"/>
      <c r="E390" s="263"/>
      <c r="F390" s="263"/>
    </row>
    <row r="391" spans="1:6">
      <c r="A391" s="263"/>
      <c r="B391" s="263"/>
      <c r="C391" s="263"/>
      <c r="D391" s="263"/>
      <c r="E391" s="263"/>
      <c r="F391" s="263"/>
    </row>
    <row r="392" spans="1:6">
      <c r="A392" s="263"/>
      <c r="B392" s="263"/>
      <c r="C392" s="263"/>
      <c r="D392" s="263"/>
      <c r="E392" s="263"/>
      <c r="F392" s="263"/>
    </row>
    <row r="393" spans="1:6">
      <c r="A393" s="263"/>
      <c r="B393" s="263"/>
      <c r="C393" s="263"/>
      <c r="D393" s="263"/>
      <c r="E393" s="263"/>
      <c r="F393" s="263"/>
    </row>
    <row r="394" spans="1:6">
      <c r="A394" s="263"/>
      <c r="B394" s="263"/>
      <c r="C394" s="263"/>
      <c r="D394" s="263"/>
      <c r="E394" s="263"/>
      <c r="F394" s="263"/>
    </row>
    <row r="395" spans="1:6">
      <c r="A395" s="263"/>
      <c r="B395" s="263"/>
      <c r="C395" s="263"/>
      <c r="D395" s="263"/>
      <c r="E395" s="263"/>
      <c r="F395" s="263"/>
    </row>
    <row r="396" spans="1:6">
      <c r="A396" s="263"/>
      <c r="B396" s="263"/>
      <c r="C396" s="263"/>
      <c r="D396" s="263"/>
      <c r="E396" s="263"/>
      <c r="F396" s="263"/>
    </row>
    <row r="397" spans="1:6">
      <c r="A397" s="263"/>
      <c r="B397" s="263"/>
      <c r="C397" s="263"/>
      <c r="D397" s="263"/>
      <c r="E397" s="263"/>
      <c r="F397" s="263"/>
    </row>
    <row r="398" spans="1:6">
      <c r="A398" s="263"/>
      <c r="B398" s="263"/>
      <c r="C398" s="263"/>
      <c r="D398" s="263"/>
      <c r="E398" s="263"/>
      <c r="F398" s="263"/>
    </row>
    <row r="399" spans="1:6">
      <c r="A399" s="263"/>
      <c r="B399" s="263"/>
      <c r="C399" s="263"/>
      <c r="D399" s="263"/>
      <c r="E399" s="263"/>
      <c r="F399" s="263"/>
    </row>
    <row r="400" spans="1:6">
      <c r="A400" s="263"/>
      <c r="B400" s="263"/>
      <c r="C400" s="263"/>
      <c r="D400" s="263"/>
      <c r="E400" s="263"/>
      <c r="F400" s="263"/>
    </row>
    <row r="401" spans="1:6">
      <c r="A401" s="263"/>
      <c r="B401" s="263"/>
      <c r="C401" s="263"/>
      <c r="D401" s="263"/>
      <c r="E401" s="263"/>
      <c r="F401" s="263"/>
    </row>
    <row r="402" spans="1:6">
      <c r="A402" s="263"/>
      <c r="B402" s="263"/>
      <c r="C402" s="263"/>
      <c r="D402" s="263"/>
      <c r="E402" s="263"/>
      <c r="F402" s="263"/>
    </row>
    <row r="403" spans="1:6">
      <c r="A403" s="263"/>
      <c r="B403" s="263"/>
      <c r="C403" s="263"/>
      <c r="D403" s="263"/>
      <c r="E403" s="263"/>
      <c r="F403" s="263"/>
    </row>
    <row r="404" spans="1:6">
      <c r="A404" s="263"/>
      <c r="B404" s="263"/>
      <c r="C404" s="263"/>
      <c r="D404" s="263"/>
      <c r="E404" s="263"/>
      <c r="F404" s="263"/>
    </row>
    <row r="405" spans="1:6">
      <c r="A405" s="263"/>
      <c r="B405" s="263"/>
      <c r="C405" s="263"/>
      <c r="D405" s="263"/>
      <c r="E405" s="263"/>
      <c r="F405" s="263"/>
    </row>
    <row r="406" spans="1:6">
      <c r="A406" s="263"/>
      <c r="B406" s="263"/>
      <c r="C406" s="263"/>
      <c r="D406" s="263"/>
      <c r="E406" s="263"/>
      <c r="F406" s="263"/>
    </row>
    <row r="407" spans="1:6">
      <c r="A407" s="263"/>
      <c r="B407" s="263"/>
      <c r="C407" s="263"/>
      <c r="D407" s="263"/>
      <c r="E407" s="263"/>
      <c r="F407" s="263"/>
    </row>
    <row r="408" spans="1:6">
      <c r="A408" s="263"/>
      <c r="B408" s="263"/>
      <c r="C408" s="263"/>
      <c r="D408" s="263"/>
      <c r="E408" s="263"/>
      <c r="F408" s="263"/>
    </row>
    <row r="409" spans="1:6">
      <c r="A409" s="263"/>
      <c r="B409" s="263"/>
      <c r="C409" s="263"/>
      <c r="D409" s="263"/>
      <c r="E409" s="263"/>
      <c r="F409" s="263"/>
    </row>
    <row r="410" spans="1:6">
      <c r="A410" s="263"/>
      <c r="B410" s="263"/>
      <c r="C410" s="263"/>
      <c r="D410" s="263"/>
      <c r="E410" s="263"/>
      <c r="F410" s="263"/>
    </row>
    <row r="411" spans="1:6">
      <c r="A411" s="263"/>
      <c r="B411" s="263"/>
      <c r="C411" s="263"/>
      <c r="D411" s="263"/>
      <c r="E411" s="263"/>
      <c r="F411" s="263"/>
    </row>
    <row r="412" spans="1:6">
      <c r="A412" s="263"/>
      <c r="B412" s="263"/>
      <c r="C412" s="263"/>
      <c r="D412" s="263"/>
      <c r="E412" s="263"/>
      <c r="F412" s="263"/>
    </row>
    <row r="413" spans="1:6">
      <c r="A413" s="263"/>
      <c r="B413" s="263"/>
      <c r="C413" s="263"/>
      <c r="D413" s="263"/>
      <c r="E413" s="263"/>
      <c r="F413" s="263"/>
    </row>
    <row r="414" spans="1:6">
      <c r="A414" s="263"/>
      <c r="B414" s="263"/>
      <c r="C414" s="263"/>
      <c r="D414" s="263"/>
      <c r="E414" s="263"/>
      <c r="F414" s="263"/>
    </row>
    <row r="415" spans="1:6">
      <c r="A415" s="263"/>
      <c r="B415" s="263"/>
      <c r="C415" s="263"/>
      <c r="D415" s="263"/>
      <c r="E415" s="263"/>
      <c r="F415" s="263"/>
    </row>
    <row r="416" spans="1:6">
      <c r="A416" s="263"/>
      <c r="B416" s="263"/>
      <c r="C416" s="263"/>
      <c r="D416" s="263"/>
      <c r="E416" s="263"/>
      <c r="F416" s="263"/>
    </row>
    <row r="417" spans="1:6">
      <c r="A417" s="263"/>
      <c r="B417" s="263"/>
      <c r="C417" s="263"/>
      <c r="D417" s="263"/>
      <c r="E417" s="263"/>
      <c r="F417" s="263"/>
    </row>
    <row r="418" spans="1:6">
      <c r="A418" s="263"/>
      <c r="B418" s="263"/>
      <c r="C418" s="263"/>
      <c r="D418" s="263"/>
      <c r="E418" s="263"/>
      <c r="F418" s="263"/>
    </row>
    <row r="419" spans="1:6">
      <c r="A419" s="263"/>
      <c r="B419" s="263"/>
      <c r="C419" s="263"/>
      <c r="D419" s="263"/>
      <c r="E419" s="263"/>
      <c r="F419" s="263"/>
    </row>
    <row r="420" spans="1:6">
      <c r="A420" s="263"/>
      <c r="B420" s="263"/>
      <c r="C420" s="263"/>
      <c r="D420" s="263"/>
      <c r="E420" s="263"/>
      <c r="F420" s="263"/>
    </row>
    <row r="421" spans="1:6">
      <c r="A421" s="263"/>
      <c r="B421" s="263"/>
      <c r="C421" s="263"/>
      <c r="D421" s="263"/>
      <c r="E421" s="263"/>
      <c r="F421" s="263"/>
    </row>
    <row r="422" spans="1:6">
      <c r="A422" s="263"/>
      <c r="B422" s="263"/>
      <c r="C422" s="263"/>
      <c r="D422" s="263"/>
      <c r="E422" s="263"/>
      <c r="F422" s="263"/>
    </row>
    <row r="423" spans="1:6">
      <c r="A423" s="263"/>
      <c r="B423" s="263"/>
      <c r="C423" s="263"/>
      <c r="D423" s="263"/>
      <c r="E423" s="263"/>
      <c r="F423" s="263"/>
    </row>
    <row r="424" spans="1:6">
      <c r="A424" s="263"/>
      <c r="B424" s="263"/>
      <c r="C424" s="263"/>
      <c r="D424" s="263"/>
      <c r="E424" s="263"/>
      <c r="F424" s="263"/>
    </row>
    <row r="425" spans="1:6">
      <c r="A425" s="263"/>
      <c r="B425" s="263"/>
      <c r="C425" s="263"/>
      <c r="D425" s="263"/>
      <c r="E425" s="263"/>
      <c r="F425" s="263"/>
    </row>
    <row r="426" spans="1:6">
      <c r="A426" s="263"/>
      <c r="B426" s="263"/>
      <c r="C426" s="263"/>
      <c r="D426" s="263"/>
      <c r="E426" s="263"/>
      <c r="F426" s="263"/>
    </row>
    <row r="427" spans="1:6">
      <c r="A427" s="263"/>
      <c r="B427" s="263"/>
      <c r="C427" s="263"/>
      <c r="D427" s="263"/>
      <c r="E427" s="263"/>
      <c r="F427" s="263"/>
    </row>
    <row r="428" spans="1:6">
      <c r="A428" s="263"/>
      <c r="B428" s="263"/>
      <c r="C428" s="263"/>
      <c r="D428" s="263"/>
      <c r="E428" s="263"/>
      <c r="F428" s="263"/>
    </row>
    <row r="429" spans="1:6">
      <c r="A429" s="263"/>
      <c r="B429" s="263"/>
      <c r="C429" s="263"/>
      <c r="D429" s="263"/>
      <c r="E429" s="263"/>
      <c r="F429" s="263"/>
    </row>
    <row r="430" spans="1:6">
      <c r="A430" s="263"/>
      <c r="B430" s="263"/>
      <c r="C430" s="263"/>
      <c r="D430" s="263"/>
      <c r="E430" s="263"/>
      <c r="F430" s="263"/>
    </row>
    <row r="431" spans="1:6">
      <c r="A431" s="263"/>
      <c r="B431" s="263"/>
      <c r="C431" s="263"/>
      <c r="D431" s="263"/>
      <c r="E431" s="263"/>
      <c r="F431" s="263"/>
    </row>
    <row r="432" spans="1:6">
      <c r="A432" s="263"/>
      <c r="B432" s="263"/>
      <c r="C432" s="263"/>
      <c r="D432" s="263"/>
      <c r="E432" s="263"/>
      <c r="F432" s="263"/>
    </row>
    <row r="433" spans="1:6">
      <c r="A433" s="263"/>
      <c r="B433" s="263"/>
      <c r="C433" s="263"/>
      <c r="D433" s="263"/>
      <c r="E433" s="263"/>
      <c r="F433" s="263"/>
    </row>
    <row r="434" spans="1:6">
      <c r="A434" s="263"/>
      <c r="B434" s="263"/>
      <c r="C434" s="263"/>
      <c r="D434" s="263"/>
      <c r="E434" s="263"/>
      <c r="F434" s="263"/>
    </row>
    <row r="435" spans="1:6">
      <c r="A435" s="263"/>
      <c r="B435" s="263"/>
      <c r="C435" s="263"/>
      <c r="D435" s="263"/>
      <c r="E435" s="263"/>
      <c r="F435" s="263"/>
    </row>
    <row r="436" spans="1:6">
      <c r="A436" s="263"/>
      <c r="B436" s="263"/>
      <c r="C436" s="263"/>
      <c r="D436" s="263"/>
      <c r="E436" s="263"/>
      <c r="F436" s="263"/>
    </row>
    <row r="437" spans="1:6">
      <c r="A437" s="263"/>
      <c r="B437" s="263"/>
      <c r="C437" s="263"/>
      <c r="D437" s="263"/>
      <c r="E437" s="263"/>
      <c r="F437" s="263"/>
    </row>
    <row r="438" spans="1:6">
      <c r="A438" s="263"/>
      <c r="B438" s="263"/>
      <c r="C438" s="263"/>
      <c r="D438" s="263"/>
      <c r="E438" s="263"/>
      <c r="F438" s="263"/>
    </row>
    <row r="439" spans="1:6">
      <c r="A439" s="263"/>
      <c r="B439" s="263"/>
      <c r="C439" s="263"/>
      <c r="D439" s="263"/>
      <c r="E439" s="263"/>
      <c r="F439" s="263"/>
    </row>
    <row r="440" spans="1:6">
      <c r="A440" s="263"/>
      <c r="B440" s="263"/>
      <c r="C440" s="263"/>
      <c r="D440" s="263"/>
      <c r="E440" s="263"/>
      <c r="F440" s="263"/>
    </row>
    <row r="441" spans="1:6">
      <c r="A441" s="263"/>
      <c r="B441" s="263"/>
      <c r="C441" s="263"/>
      <c r="D441" s="263"/>
      <c r="E441" s="263"/>
      <c r="F441" s="263"/>
    </row>
    <row r="442" spans="1:6">
      <c r="A442" s="263"/>
      <c r="B442" s="263"/>
      <c r="C442" s="263"/>
      <c r="D442" s="263"/>
      <c r="E442" s="263"/>
      <c r="F442" s="263"/>
    </row>
    <row r="443" spans="1:6">
      <c r="A443" s="263"/>
      <c r="B443" s="263"/>
      <c r="C443" s="263"/>
      <c r="D443" s="263"/>
      <c r="E443" s="263"/>
      <c r="F443" s="263"/>
    </row>
    <row r="444" spans="1:6">
      <c r="A444" s="263"/>
      <c r="B444" s="263"/>
      <c r="C444" s="263"/>
      <c r="D444" s="263"/>
      <c r="E444" s="263"/>
      <c r="F444" s="263"/>
    </row>
    <row r="445" spans="1:6">
      <c r="A445" s="263"/>
      <c r="B445" s="263"/>
      <c r="C445" s="263"/>
      <c r="D445" s="263"/>
      <c r="E445" s="263"/>
      <c r="F445" s="263"/>
    </row>
    <row r="446" spans="1:6">
      <c r="A446" s="263"/>
      <c r="B446" s="263"/>
      <c r="C446" s="263"/>
      <c r="D446" s="263"/>
      <c r="E446" s="263"/>
      <c r="F446" s="263"/>
    </row>
    <row r="447" spans="1:6">
      <c r="A447" s="263"/>
      <c r="B447" s="263"/>
      <c r="C447" s="263"/>
      <c r="D447" s="263"/>
      <c r="E447" s="263"/>
      <c r="F447" s="263"/>
    </row>
    <row r="448" spans="1:6">
      <c r="A448" s="263"/>
      <c r="B448" s="263"/>
      <c r="C448" s="263"/>
      <c r="D448" s="263"/>
      <c r="E448" s="263"/>
      <c r="F448" s="263"/>
    </row>
    <row r="449" spans="1:6">
      <c r="A449" s="263"/>
      <c r="B449" s="263"/>
      <c r="C449" s="263"/>
      <c r="D449" s="263"/>
      <c r="E449" s="263"/>
      <c r="F449" s="263"/>
    </row>
    <row r="450" spans="1:6">
      <c r="A450" s="263"/>
      <c r="B450" s="263"/>
      <c r="C450" s="263"/>
      <c r="D450" s="263"/>
      <c r="E450" s="263"/>
      <c r="F450" s="263"/>
    </row>
    <row r="451" spans="1:6">
      <c r="A451" s="263"/>
      <c r="B451" s="263"/>
      <c r="C451" s="263"/>
      <c r="D451" s="263"/>
      <c r="E451" s="263"/>
      <c r="F451" s="263"/>
    </row>
    <row r="452" spans="1:6">
      <c r="A452" s="263"/>
      <c r="B452" s="263"/>
      <c r="C452" s="263"/>
      <c r="D452" s="263"/>
      <c r="E452" s="263"/>
      <c r="F452" s="263"/>
    </row>
    <row r="453" spans="1:6">
      <c r="A453" s="263"/>
      <c r="B453" s="263"/>
      <c r="C453" s="263"/>
      <c r="D453" s="263"/>
      <c r="E453" s="263"/>
      <c r="F453" s="263"/>
    </row>
    <row r="454" spans="1:6">
      <c r="A454" s="263"/>
      <c r="B454" s="263"/>
      <c r="C454" s="263"/>
      <c r="D454" s="263"/>
      <c r="E454" s="263"/>
      <c r="F454" s="263"/>
    </row>
    <row r="455" spans="1:6">
      <c r="A455" s="263"/>
      <c r="B455" s="263"/>
      <c r="C455" s="263"/>
      <c r="D455" s="263"/>
      <c r="E455" s="263"/>
      <c r="F455" s="263"/>
    </row>
    <row r="456" spans="1:6">
      <c r="A456" s="263"/>
      <c r="B456" s="263"/>
      <c r="C456" s="263"/>
      <c r="D456" s="263"/>
      <c r="E456" s="263"/>
      <c r="F456" s="263"/>
    </row>
    <row r="457" spans="1:6">
      <c r="A457" s="263"/>
      <c r="B457" s="263"/>
      <c r="C457" s="263"/>
      <c r="D457" s="263"/>
      <c r="E457" s="263"/>
      <c r="F457" s="263"/>
    </row>
    <row r="458" spans="1:6">
      <c r="A458" s="263"/>
      <c r="B458" s="263"/>
      <c r="C458" s="263"/>
      <c r="D458" s="263"/>
      <c r="E458" s="263"/>
      <c r="F458" s="263"/>
    </row>
    <row r="459" spans="1:6">
      <c r="A459" s="263"/>
      <c r="B459" s="263"/>
      <c r="C459" s="263"/>
      <c r="D459" s="263"/>
      <c r="E459" s="263"/>
      <c r="F459" s="263"/>
    </row>
    <row r="460" spans="1:6">
      <c r="A460" s="263"/>
      <c r="B460" s="263"/>
      <c r="C460" s="263"/>
      <c r="D460" s="263"/>
      <c r="E460" s="263"/>
      <c r="F460" s="263"/>
    </row>
    <row r="461" spans="1:6">
      <c r="A461" s="263"/>
      <c r="B461" s="263"/>
      <c r="C461" s="263"/>
      <c r="D461" s="263"/>
      <c r="E461" s="263"/>
      <c r="F461" s="263"/>
    </row>
    <row r="462" spans="1:6">
      <c r="A462" s="263"/>
      <c r="B462" s="263"/>
      <c r="C462" s="263"/>
      <c r="D462" s="263"/>
      <c r="E462" s="263"/>
      <c r="F462" s="263"/>
    </row>
    <row r="463" spans="1:6">
      <c r="A463" s="263"/>
      <c r="B463" s="263"/>
      <c r="C463" s="263"/>
      <c r="D463" s="263"/>
      <c r="E463" s="263"/>
      <c r="F463" s="263"/>
    </row>
    <row r="464" spans="1:6">
      <c r="A464" s="263"/>
      <c r="B464" s="263"/>
      <c r="C464" s="263"/>
      <c r="D464" s="263"/>
      <c r="E464" s="263"/>
      <c r="F464" s="263"/>
    </row>
    <row r="465" spans="1:6">
      <c r="A465" s="263"/>
      <c r="B465" s="263"/>
      <c r="C465" s="263"/>
      <c r="D465" s="263"/>
      <c r="E465" s="263"/>
      <c r="F465" s="263"/>
    </row>
    <row r="466" spans="1:6">
      <c r="A466" s="263"/>
      <c r="B466" s="263"/>
      <c r="C466" s="263"/>
      <c r="D466" s="263"/>
      <c r="E466" s="263"/>
      <c r="F466" s="263"/>
    </row>
    <row r="467" spans="1:6">
      <c r="A467" s="263"/>
      <c r="B467" s="263"/>
      <c r="C467" s="263"/>
      <c r="D467" s="263"/>
      <c r="E467" s="263"/>
      <c r="F467" s="263"/>
    </row>
    <row r="468" spans="1:6">
      <c r="A468" s="263"/>
      <c r="B468" s="263"/>
      <c r="C468" s="263"/>
      <c r="D468" s="263"/>
      <c r="E468" s="263"/>
      <c r="F468" s="263"/>
    </row>
    <row r="469" spans="1:6">
      <c r="A469" s="263"/>
      <c r="B469" s="263"/>
      <c r="C469" s="263"/>
      <c r="D469" s="263"/>
      <c r="E469" s="263"/>
      <c r="F469" s="263"/>
    </row>
    <row r="470" spans="1:6">
      <c r="A470" s="263"/>
      <c r="B470" s="263"/>
      <c r="C470" s="263"/>
      <c r="D470" s="263"/>
      <c r="E470" s="263"/>
      <c r="F470" s="263"/>
    </row>
    <row r="471" spans="1:6">
      <c r="A471" s="263"/>
      <c r="B471" s="263"/>
      <c r="C471" s="263"/>
      <c r="D471" s="263"/>
      <c r="E471" s="263"/>
      <c r="F471" s="263"/>
    </row>
    <row r="472" spans="1:6">
      <c r="A472" s="263"/>
      <c r="B472" s="263"/>
      <c r="C472" s="263"/>
      <c r="D472" s="263"/>
      <c r="E472" s="263"/>
      <c r="F472" s="263"/>
    </row>
    <row r="473" spans="1:6">
      <c r="A473" s="263"/>
      <c r="B473" s="263"/>
      <c r="C473" s="263"/>
      <c r="D473" s="263"/>
      <c r="E473" s="263"/>
      <c r="F473" s="263"/>
    </row>
    <row r="474" spans="1:6">
      <c r="A474" s="263"/>
      <c r="B474" s="263"/>
      <c r="C474" s="263"/>
      <c r="D474" s="263"/>
      <c r="E474" s="263"/>
      <c r="F474" s="263"/>
    </row>
    <row r="475" spans="1:6">
      <c r="A475" s="263"/>
      <c r="B475" s="263"/>
      <c r="C475" s="263"/>
      <c r="D475" s="263"/>
      <c r="E475" s="263"/>
      <c r="F475" s="263"/>
    </row>
    <row r="476" spans="1:6">
      <c r="A476" s="263"/>
      <c r="B476" s="263"/>
      <c r="C476" s="263"/>
      <c r="D476" s="263"/>
      <c r="E476" s="263"/>
      <c r="F476" s="263"/>
    </row>
    <row r="477" spans="1:6">
      <c r="A477" s="263"/>
      <c r="B477" s="263"/>
      <c r="C477" s="263"/>
      <c r="D477" s="263"/>
      <c r="E477" s="263"/>
      <c r="F477" s="263"/>
    </row>
  </sheetData>
  <mergeCells count="163">
    <mergeCell ref="M70:M72"/>
    <mergeCell ref="N70:O70"/>
    <mergeCell ref="N71:N72"/>
    <mergeCell ref="F70:G70"/>
    <mergeCell ref="B70:B72"/>
    <mergeCell ref="A83:A88"/>
    <mergeCell ref="D83:D84"/>
    <mergeCell ref="D85:D87"/>
    <mergeCell ref="N103:N105"/>
    <mergeCell ref="K100:L100"/>
    <mergeCell ref="A89:A94"/>
    <mergeCell ref="D95:D96"/>
    <mergeCell ref="M103:M105"/>
    <mergeCell ref="K104:K105"/>
    <mergeCell ref="L104:L105"/>
    <mergeCell ref="A78:A82"/>
    <mergeCell ref="J70:J72"/>
    <mergeCell ref="I70:I72"/>
    <mergeCell ref="L73:L74"/>
    <mergeCell ref="L75:L76"/>
    <mergeCell ref="I73:I77"/>
    <mergeCell ref="L80:L81"/>
    <mergeCell ref="E70:E72"/>
    <mergeCell ref="D80:D81"/>
    <mergeCell ref="C82:D82"/>
    <mergeCell ref="K34:K35"/>
    <mergeCell ref="K36:K37"/>
    <mergeCell ref="A73:A77"/>
    <mergeCell ref="D73:D74"/>
    <mergeCell ref="D75:D76"/>
    <mergeCell ref="C77:D77"/>
    <mergeCell ref="C34:C35"/>
    <mergeCell ref="C36:C39"/>
    <mergeCell ref="C40:C43"/>
    <mergeCell ref="C46:C47"/>
    <mergeCell ref="A9:A10"/>
    <mergeCell ref="D50:D51"/>
    <mergeCell ref="A13:A17"/>
    <mergeCell ref="C9:D9"/>
    <mergeCell ref="D28:D29"/>
    <mergeCell ref="B9:B10"/>
    <mergeCell ref="D30:D32"/>
    <mergeCell ref="C17:D17"/>
    <mergeCell ref="C44:C45"/>
    <mergeCell ref="A28:A49"/>
    <mergeCell ref="A95:A99"/>
    <mergeCell ref="C99:D99"/>
    <mergeCell ref="D97:D98"/>
    <mergeCell ref="K77:L77"/>
    <mergeCell ref="L78:L79"/>
    <mergeCell ref="C94:D94"/>
    <mergeCell ref="C88:D88"/>
    <mergeCell ref="D91:D93"/>
    <mergeCell ref="D78:D79"/>
    <mergeCell ref="D89:D90"/>
    <mergeCell ref="C33:D33"/>
    <mergeCell ref="E9:E10"/>
    <mergeCell ref="K23:L23"/>
    <mergeCell ref="K26:K27"/>
    <mergeCell ref="K24:K25"/>
    <mergeCell ref="K30:K33"/>
    <mergeCell ref="K28:K29"/>
    <mergeCell ref="I20:I44"/>
    <mergeCell ref="K44:L44"/>
    <mergeCell ref="C22:D22"/>
    <mergeCell ref="A7:O7"/>
    <mergeCell ref="K51:K52"/>
    <mergeCell ref="K9:L9"/>
    <mergeCell ref="K38:K41"/>
    <mergeCell ref="A50:A66"/>
    <mergeCell ref="C53:C56"/>
    <mergeCell ref="F9:F10"/>
    <mergeCell ref="D14:D16"/>
    <mergeCell ref="G9:G10"/>
    <mergeCell ref="C49:D49"/>
    <mergeCell ref="L20:L22"/>
    <mergeCell ref="A11:A12"/>
    <mergeCell ref="D18:D19"/>
    <mergeCell ref="D20:D21"/>
    <mergeCell ref="C12:D12"/>
    <mergeCell ref="A18:A27"/>
    <mergeCell ref="C27:D27"/>
    <mergeCell ref="C23:C24"/>
    <mergeCell ref="K42:K43"/>
    <mergeCell ref="K45:K46"/>
    <mergeCell ref="I45:I59"/>
    <mergeCell ref="K47:K48"/>
    <mergeCell ref="K49:K50"/>
    <mergeCell ref="K82:L82"/>
    <mergeCell ref="K70:L70"/>
    <mergeCell ref="K71:K72"/>
    <mergeCell ref="C52:D52"/>
    <mergeCell ref="G71:G72"/>
    <mergeCell ref="D71:D72"/>
    <mergeCell ref="F71:F72"/>
    <mergeCell ref="C70:D70"/>
    <mergeCell ref="C71:C72"/>
    <mergeCell ref="O71:O72"/>
    <mergeCell ref="C57:C60"/>
    <mergeCell ref="C63:C66"/>
    <mergeCell ref="K57:K58"/>
    <mergeCell ref="I69:O69"/>
    <mergeCell ref="L71:L72"/>
    <mergeCell ref="A69:G69"/>
    <mergeCell ref="A68:O68"/>
    <mergeCell ref="C61:C62"/>
    <mergeCell ref="A70:A72"/>
    <mergeCell ref="O9:O10"/>
    <mergeCell ref="N9:N10"/>
    <mergeCell ref="I11:I19"/>
    <mergeCell ref="K11:K14"/>
    <mergeCell ref="K17:K18"/>
    <mergeCell ref="K19:L19"/>
    <mergeCell ref="M9:M10"/>
    <mergeCell ref="K15:K16"/>
    <mergeCell ref="I9:I10"/>
    <mergeCell ref="J9:J10"/>
    <mergeCell ref="K88:L88"/>
    <mergeCell ref="K102:M102"/>
    <mergeCell ref="L97:L99"/>
    <mergeCell ref="K94:L94"/>
    <mergeCell ref="L95:L96"/>
    <mergeCell ref="L89:L90"/>
    <mergeCell ref="L91:L93"/>
    <mergeCell ref="I106:I108"/>
    <mergeCell ref="K53:K54"/>
    <mergeCell ref="K55:K56"/>
    <mergeCell ref="L85:L87"/>
    <mergeCell ref="K59:L59"/>
    <mergeCell ref="I78:I82"/>
    <mergeCell ref="L83:L84"/>
    <mergeCell ref="I89:I94"/>
    <mergeCell ref="I95:I100"/>
    <mergeCell ref="I83:I88"/>
    <mergeCell ref="K103:L103"/>
    <mergeCell ref="A118:A119"/>
    <mergeCell ref="A102:A103"/>
    <mergeCell ref="C102:D102"/>
    <mergeCell ref="D104:D106"/>
    <mergeCell ref="D108:D109"/>
    <mergeCell ref="B102:B103"/>
    <mergeCell ref="I103:I105"/>
    <mergeCell ref="J103:J105"/>
    <mergeCell ref="K108:L108"/>
    <mergeCell ref="D120:D121"/>
    <mergeCell ref="C122:D122"/>
    <mergeCell ref="E102:E103"/>
    <mergeCell ref="F102:F103"/>
    <mergeCell ref="D111:D112"/>
    <mergeCell ref="A104:A107"/>
    <mergeCell ref="C107:D107"/>
    <mergeCell ref="C110:D110"/>
    <mergeCell ref="A108:A110"/>
    <mergeCell ref="A1:O6"/>
    <mergeCell ref="C124:D124"/>
    <mergeCell ref="A123:A124"/>
    <mergeCell ref="D114:D116"/>
    <mergeCell ref="C113:D113"/>
    <mergeCell ref="A111:A113"/>
    <mergeCell ref="C117:D117"/>
    <mergeCell ref="A120:A122"/>
    <mergeCell ref="A114:A117"/>
    <mergeCell ref="C119:D119"/>
  </mergeCells>
  <phoneticPr fontId="7" type="noConversion"/>
  <printOptions horizontalCentered="1"/>
  <pageMargins left="0.19685039370078741" right="0" top="0" bottom="0.31496062992125984" header="0" footer="0"/>
  <pageSetup paperSize="9" scale="95" firstPageNumber="17" orientation="portrait" useFirstPageNumber="1" r:id="rId1"/>
  <headerFooter alignWithMargins="0">
    <oddFooter>&amp;CСтраница 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3076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objectPr>
        </oleObject>
      </mc:Choice>
      <mc:Fallback>
        <oleObject progId="Word.Picture.8" shapeId="3076" r:id="rId4"/>
      </mc:Fallback>
    </mc:AlternateContent>
    <mc:AlternateContent xmlns:mc="http://schemas.openxmlformats.org/markup-compatibility/2006">
      <mc:Choice Requires="x14">
        <oleObject progId="Word.Picture.8" shapeId="3090" r:id="rId6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objectPr>
        </oleObject>
      </mc:Choice>
      <mc:Fallback>
        <oleObject progId="Word.Picture.8" shapeId="3090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/>
  <dimension ref="A1:Q409"/>
  <sheetViews>
    <sheetView zoomScaleNormal="100" zoomScaleSheetLayoutView="100" workbookViewId="0">
      <selection activeCell="T13" sqref="T13"/>
    </sheetView>
  </sheetViews>
  <sheetFormatPr defaultRowHeight="12.75"/>
  <cols>
    <col min="1" max="1" width="4.85546875" style="1" customWidth="1"/>
    <col min="2" max="2" width="6.140625" style="1" customWidth="1"/>
    <col min="3" max="3" width="6.5703125" style="1" customWidth="1"/>
    <col min="4" max="4" width="9.85546875" style="1" customWidth="1"/>
    <col min="5" max="5" width="7.5703125" style="1" customWidth="1"/>
    <col min="6" max="6" width="8.42578125" style="1" customWidth="1"/>
    <col min="7" max="7" width="7.5703125" style="1" customWidth="1"/>
    <col min="8" max="8" width="1.28515625" style="1" customWidth="1"/>
    <col min="9" max="9" width="4.5703125" style="1" customWidth="1"/>
    <col min="10" max="10" width="6.28515625" style="1" customWidth="1"/>
    <col min="11" max="11" width="5.28515625" style="1" customWidth="1"/>
    <col min="12" max="12" width="7.85546875" style="1" customWidth="1"/>
    <col min="13" max="13" width="9.28515625" style="1" customWidth="1"/>
    <col min="14" max="14" width="8.7109375" style="1" customWidth="1"/>
    <col min="15" max="15" width="7.85546875" style="1" customWidth="1"/>
    <col min="16" max="16" width="9.42578125" style="1" customWidth="1"/>
    <col min="17" max="16384" width="9.140625" style="1"/>
  </cols>
  <sheetData>
    <row r="1" spans="1:17" ht="15.75" customHeight="1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</row>
    <row r="2" spans="1:17" ht="21.9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</row>
    <row r="3" spans="1:17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</row>
    <row r="4" spans="1:17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</row>
    <row r="5" spans="1:17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</row>
    <row r="6" spans="1:17">
      <c r="F6" s="423"/>
      <c r="G6" s="423"/>
      <c r="H6" s="423"/>
      <c r="I6" s="423"/>
      <c r="J6" s="423"/>
      <c r="K6" s="423"/>
    </row>
    <row r="7" spans="1:17" ht="10.5" customHeight="1">
      <c r="A7" s="1486" t="s">
        <v>31</v>
      </c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  <c r="N7" s="1486"/>
      <c r="O7" s="1486"/>
    </row>
    <row r="8" spans="1:17" ht="9.1999999999999993" customHeight="1" thickBot="1">
      <c r="A8" s="7"/>
      <c r="B8" s="7"/>
      <c r="C8" s="7"/>
      <c r="D8" s="7"/>
      <c r="E8" s="7"/>
      <c r="F8" s="7"/>
      <c r="G8" s="7"/>
      <c r="H8" s="7"/>
      <c r="P8" s="263"/>
      <c r="Q8" s="263"/>
    </row>
    <row r="9" spans="1:17" s="49" customFormat="1" ht="12.75" customHeight="1">
      <c r="A9" s="1749" t="s">
        <v>125</v>
      </c>
      <c r="B9" s="1709" t="s">
        <v>137</v>
      </c>
      <c r="C9" s="1709" t="s">
        <v>126</v>
      </c>
      <c r="D9" s="1709"/>
      <c r="E9" s="1709" t="s">
        <v>739</v>
      </c>
      <c r="F9" s="1709" t="s">
        <v>733</v>
      </c>
      <c r="G9" s="1717" t="s">
        <v>740</v>
      </c>
      <c r="H9" s="48"/>
      <c r="I9" s="1778"/>
      <c r="J9" s="1749" t="s">
        <v>125</v>
      </c>
      <c r="K9" s="1709" t="s">
        <v>137</v>
      </c>
      <c r="L9" s="1709" t="s">
        <v>126</v>
      </c>
      <c r="M9" s="1709"/>
      <c r="N9" s="1709" t="s">
        <v>739</v>
      </c>
      <c r="O9" s="1717" t="s">
        <v>733</v>
      </c>
      <c r="P9" s="1778"/>
      <c r="Q9" s="48"/>
    </row>
    <row r="10" spans="1:17" s="49" customFormat="1" ht="17.25" customHeight="1" thickBot="1">
      <c r="A10" s="1777"/>
      <c r="B10" s="1721"/>
      <c r="C10" s="623" t="s">
        <v>132</v>
      </c>
      <c r="D10" s="623" t="s">
        <v>133</v>
      </c>
      <c r="E10" s="1721"/>
      <c r="F10" s="1721"/>
      <c r="G10" s="1776"/>
      <c r="H10" s="48"/>
      <c r="I10" s="1778"/>
      <c r="J10" s="1777"/>
      <c r="K10" s="1721"/>
      <c r="L10" s="623" t="s">
        <v>132</v>
      </c>
      <c r="M10" s="623" t="s">
        <v>133</v>
      </c>
      <c r="N10" s="1721"/>
      <c r="O10" s="1776"/>
      <c r="P10" s="1778"/>
      <c r="Q10" s="48"/>
    </row>
    <row r="11" spans="1:17" s="49" customFormat="1" ht="13.5" customHeight="1" thickBot="1">
      <c r="A11" s="1503">
        <v>4</v>
      </c>
      <c r="B11" s="43">
        <v>1</v>
      </c>
      <c r="C11" s="12">
        <v>0.55000000000000004</v>
      </c>
      <c r="D11" s="12">
        <v>3000</v>
      </c>
      <c r="E11" s="12">
        <v>29382.499999999996</v>
      </c>
      <c r="F11" s="12" t="s">
        <v>134</v>
      </c>
      <c r="G11" s="14" t="s">
        <v>134</v>
      </c>
      <c r="H11" s="48"/>
      <c r="I11" s="1780"/>
      <c r="J11" s="1577">
        <v>10</v>
      </c>
      <c r="K11" s="8">
        <v>1</v>
      </c>
      <c r="L11" s="20">
        <v>7.5</v>
      </c>
      <c r="M11" s="8">
        <v>1500</v>
      </c>
      <c r="N11" s="13" t="s">
        <v>134</v>
      </c>
      <c r="O11" s="16" t="s">
        <v>134</v>
      </c>
      <c r="P11" s="25"/>
      <c r="Q11" s="48"/>
    </row>
    <row r="12" spans="1:17" s="49" customFormat="1" ht="12.95" customHeight="1" thickBot="1">
      <c r="A12" s="1505"/>
      <c r="B12" s="40">
        <v>1</v>
      </c>
      <c r="C12" s="8">
        <v>0.75</v>
      </c>
      <c r="D12" s="8">
        <v>3000</v>
      </c>
      <c r="E12" s="8">
        <v>29382.499999999996</v>
      </c>
      <c r="F12" s="8" t="s">
        <v>134</v>
      </c>
      <c r="G12" s="15" t="s">
        <v>134</v>
      </c>
      <c r="H12" s="48"/>
      <c r="I12" s="1780"/>
      <c r="J12" s="1578"/>
      <c r="K12" s="8">
        <v>1</v>
      </c>
      <c r="L12" s="20">
        <v>11</v>
      </c>
      <c r="M12" s="8">
        <v>1500</v>
      </c>
      <c r="N12" s="13" t="s">
        <v>134</v>
      </c>
      <c r="O12" s="16" t="s">
        <v>134</v>
      </c>
      <c r="P12" s="25"/>
      <c r="Q12" s="48"/>
    </row>
    <row r="13" spans="1:17" s="49" customFormat="1" ht="12.95" customHeight="1" thickBot="1">
      <c r="A13" s="624">
        <v>4.5</v>
      </c>
      <c r="B13" s="52">
        <v>1</v>
      </c>
      <c r="C13" s="53">
        <v>1.5</v>
      </c>
      <c r="D13" s="53">
        <v>3000</v>
      </c>
      <c r="E13" s="53" t="s">
        <v>134</v>
      </c>
      <c r="F13" s="53" t="s">
        <v>134</v>
      </c>
      <c r="G13" s="170" t="s">
        <v>134</v>
      </c>
      <c r="H13" s="48"/>
      <c r="I13" s="1780"/>
      <c r="J13" s="1578"/>
      <c r="K13" s="8">
        <v>1</v>
      </c>
      <c r="L13" s="20">
        <v>55</v>
      </c>
      <c r="M13" s="8">
        <v>3000</v>
      </c>
      <c r="N13" s="13" t="s">
        <v>134</v>
      </c>
      <c r="O13" s="16" t="s">
        <v>134</v>
      </c>
      <c r="P13" s="25"/>
      <c r="Q13" s="48"/>
    </row>
    <row r="14" spans="1:17" s="49" customFormat="1" ht="12.95" customHeight="1" thickBot="1">
      <c r="A14" s="1503">
        <v>5</v>
      </c>
      <c r="B14" s="43">
        <v>1</v>
      </c>
      <c r="C14" s="12">
        <v>0.25</v>
      </c>
      <c r="D14" s="12">
        <v>1500</v>
      </c>
      <c r="E14" s="12">
        <v>35684.5</v>
      </c>
      <c r="F14" s="12" t="s">
        <v>134</v>
      </c>
      <c r="G14" s="14" t="s">
        <v>134</v>
      </c>
      <c r="H14" s="48"/>
      <c r="I14" s="1780"/>
      <c r="J14" s="1578"/>
      <c r="K14" s="8">
        <v>1</v>
      </c>
      <c r="L14" s="20">
        <v>75</v>
      </c>
      <c r="M14" s="8">
        <v>3000</v>
      </c>
      <c r="N14" s="13" t="s">
        <v>134</v>
      </c>
      <c r="O14" s="16" t="s">
        <v>134</v>
      </c>
      <c r="P14" s="25"/>
      <c r="Q14" s="48"/>
    </row>
    <row r="15" spans="1:17" s="49" customFormat="1" ht="12.95" customHeight="1" thickBot="1">
      <c r="A15" s="1504"/>
      <c r="B15" s="40">
        <v>1</v>
      </c>
      <c r="C15" s="8">
        <v>1.5</v>
      </c>
      <c r="D15" s="8">
        <v>3000</v>
      </c>
      <c r="E15" s="8">
        <v>44033.5</v>
      </c>
      <c r="F15" s="8" t="s">
        <v>134</v>
      </c>
      <c r="G15" s="15" t="s">
        <v>134</v>
      </c>
      <c r="H15" s="48"/>
      <c r="I15" s="1780"/>
      <c r="J15" s="1578"/>
      <c r="K15" s="8">
        <v>1</v>
      </c>
      <c r="L15" s="20">
        <v>90</v>
      </c>
      <c r="M15" s="8">
        <v>3000</v>
      </c>
      <c r="N15" s="13" t="s">
        <v>134</v>
      </c>
      <c r="O15" s="16" t="s">
        <v>134</v>
      </c>
      <c r="P15" s="25"/>
      <c r="Q15" s="48"/>
    </row>
    <row r="16" spans="1:17" s="49" customFormat="1" ht="12.95" customHeight="1" thickBot="1">
      <c r="A16" s="1505"/>
      <c r="B16" s="40">
        <v>1</v>
      </c>
      <c r="C16" s="8">
        <v>2.2000000000000002</v>
      </c>
      <c r="D16" s="8">
        <v>3000</v>
      </c>
      <c r="E16" s="8">
        <v>44033.5</v>
      </c>
      <c r="F16" s="8" t="s">
        <v>134</v>
      </c>
      <c r="G16" s="15" t="s">
        <v>134</v>
      </c>
      <c r="H16" s="48"/>
      <c r="I16" s="1780"/>
      <c r="J16" s="1578"/>
      <c r="K16" s="9">
        <v>5</v>
      </c>
      <c r="L16" s="27">
        <v>15</v>
      </c>
      <c r="M16" s="9" t="s">
        <v>61</v>
      </c>
      <c r="N16" s="9" t="s">
        <v>134</v>
      </c>
      <c r="O16" s="168" t="s">
        <v>134</v>
      </c>
      <c r="P16" s="25"/>
      <c r="Q16" s="48"/>
    </row>
    <row r="17" spans="1:17" s="49" customFormat="1" ht="12.95" customHeight="1">
      <c r="A17" s="1760">
        <v>5.6</v>
      </c>
      <c r="B17" s="12">
        <v>1</v>
      </c>
      <c r="C17" s="19">
        <v>1.1000000000000001</v>
      </c>
      <c r="D17" s="12">
        <v>1500</v>
      </c>
      <c r="E17" s="12">
        <v>57189.499999999993</v>
      </c>
      <c r="F17" s="12" t="s">
        <v>134</v>
      </c>
      <c r="G17" s="14" t="s">
        <v>134</v>
      </c>
      <c r="H17" s="48"/>
      <c r="I17" s="1780"/>
      <c r="J17" s="1578"/>
      <c r="K17" s="8">
        <v>5</v>
      </c>
      <c r="L17" s="20">
        <v>18.5</v>
      </c>
      <c r="M17" s="8" t="s">
        <v>61</v>
      </c>
      <c r="N17" s="8" t="s">
        <v>134</v>
      </c>
      <c r="O17" s="15" t="s">
        <v>134</v>
      </c>
      <c r="P17" s="25"/>
      <c r="Q17" s="48"/>
    </row>
    <row r="18" spans="1:17" s="49" customFormat="1" ht="12.95" customHeight="1" thickBot="1">
      <c r="A18" s="1761"/>
      <c r="B18" s="13">
        <v>1</v>
      </c>
      <c r="C18" s="18">
        <v>4</v>
      </c>
      <c r="D18" s="13">
        <v>3000</v>
      </c>
      <c r="E18" s="13">
        <v>62013.749999999993</v>
      </c>
      <c r="F18" s="13" t="s">
        <v>134</v>
      </c>
      <c r="G18" s="16" t="s">
        <v>134</v>
      </c>
      <c r="H18" s="48"/>
      <c r="I18" s="1780"/>
      <c r="J18" s="1578"/>
      <c r="K18" s="8">
        <v>5</v>
      </c>
      <c r="L18" s="20">
        <v>22</v>
      </c>
      <c r="M18" s="8" t="s">
        <v>58</v>
      </c>
      <c r="N18" s="8" t="s">
        <v>134</v>
      </c>
      <c r="O18" s="15" t="s">
        <v>134</v>
      </c>
      <c r="P18" s="25"/>
      <c r="Q18" s="48"/>
    </row>
    <row r="19" spans="1:17" s="49" customFormat="1" ht="12.95" customHeight="1">
      <c r="A19" s="1503">
        <v>6.3</v>
      </c>
      <c r="B19" s="12">
        <v>1</v>
      </c>
      <c r="C19" s="19">
        <v>1.1000000000000001</v>
      </c>
      <c r="D19" s="12">
        <v>1500</v>
      </c>
      <c r="E19" s="12">
        <v>56614.499999999993</v>
      </c>
      <c r="F19" s="12" t="s">
        <v>134</v>
      </c>
      <c r="G19" s="14" t="s">
        <v>134</v>
      </c>
      <c r="H19" s="48"/>
      <c r="I19" s="1780"/>
      <c r="J19" s="1578"/>
      <c r="K19" s="8">
        <v>5</v>
      </c>
      <c r="L19" s="20">
        <v>30</v>
      </c>
      <c r="M19" s="8" t="s">
        <v>58</v>
      </c>
      <c r="N19" s="8" t="s">
        <v>134</v>
      </c>
      <c r="O19" s="15" t="s">
        <v>134</v>
      </c>
      <c r="P19" s="25"/>
      <c r="Q19" s="48"/>
    </row>
    <row r="20" spans="1:17" s="49" customFormat="1" ht="12.95" customHeight="1">
      <c r="A20" s="1504"/>
      <c r="B20" s="8">
        <v>1</v>
      </c>
      <c r="C20" s="20">
        <v>7.5</v>
      </c>
      <c r="D20" s="8">
        <v>3000</v>
      </c>
      <c r="E20" s="8">
        <v>62870.499999999993</v>
      </c>
      <c r="F20" s="8" t="s">
        <v>134</v>
      </c>
      <c r="G20" s="15" t="s">
        <v>134</v>
      </c>
      <c r="H20" s="48"/>
      <c r="I20" s="1780"/>
      <c r="J20" s="1578"/>
      <c r="K20" s="8">
        <v>5</v>
      </c>
      <c r="L20" s="20">
        <v>37</v>
      </c>
      <c r="M20" s="8" t="s">
        <v>55</v>
      </c>
      <c r="N20" s="8" t="s">
        <v>134</v>
      </c>
      <c r="O20" s="15" t="s">
        <v>134</v>
      </c>
      <c r="P20" s="25"/>
      <c r="Q20" s="48"/>
    </row>
    <row r="21" spans="1:17" s="49" customFormat="1" ht="12.95" customHeight="1">
      <c r="A21" s="1504"/>
      <c r="B21" s="8">
        <v>5</v>
      </c>
      <c r="C21" s="20">
        <v>1.1000000000000001</v>
      </c>
      <c r="D21" s="8" t="s">
        <v>46</v>
      </c>
      <c r="E21" s="8">
        <v>86928.5</v>
      </c>
      <c r="F21" s="8" t="s">
        <v>134</v>
      </c>
      <c r="G21" s="15"/>
      <c r="H21" s="48"/>
      <c r="I21" s="1780"/>
      <c r="J21" s="1512"/>
      <c r="K21" s="8">
        <v>5</v>
      </c>
      <c r="L21" s="20">
        <v>45</v>
      </c>
      <c r="M21" s="8" t="s">
        <v>55</v>
      </c>
      <c r="N21" s="8" t="s">
        <v>134</v>
      </c>
      <c r="O21" s="15" t="s">
        <v>134</v>
      </c>
      <c r="P21" s="25"/>
      <c r="Q21" s="48"/>
    </row>
    <row r="22" spans="1:17" s="49" customFormat="1" ht="12.95" customHeight="1">
      <c r="A22" s="1504"/>
      <c r="B22" s="8">
        <v>5</v>
      </c>
      <c r="C22" s="20">
        <v>1.5</v>
      </c>
      <c r="D22" s="8" t="s">
        <v>46</v>
      </c>
      <c r="E22" s="8">
        <v>87055</v>
      </c>
      <c r="F22" s="8" t="s">
        <v>134</v>
      </c>
      <c r="G22" s="15"/>
      <c r="H22" s="48"/>
      <c r="I22" s="1780"/>
      <c r="J22" s="314">
        <v>11.2</v>
      </c>
      <c r="K22" s="8">
        <v>1</v>
      </c>
      <c r="L22" s="20">
        <v>18.5</v>
      </c>
      <c r="M22" s="8">
        <v>1500</v>
      </c>
      <c r="N22" s="8" t="s">
        <v>134</v>
      </c>
      <c r="O22" s="15" t="s">
        <v>134</v>
      </c>
      <c r="P22" s="25"/>
      <c r="Q22" s="48"/>
    </row>
    <row r="23" spans="1:17" s="49" customFormat="1" ht="12.95" customHeight="1">
      <c r="A23" s="1504"/>
      <c r="B23" s="8">
        <v>5</v>
      </c>
      <c r="C23" s="20">
        <v>2.2000000000000002</v>
      </c>
      <c r="D23" s="8" t="s">
        <v>53</v>
      </c>
      <c r="E23" s="8">
        <v>87526.5</v>
      </c>
      <c r="F23" s="8" t="s">
        <v>134</v>
      </c>
      <c r="G23" s="15"/>
      <c r="H23" s="48"/>
      <c r="I23" s="1780"/>
      <c r="J23" s="1440">
        <v>12.5</v>
      </c>
      <c r="K23" s="8">
        <v>1</v>
      </c>
      <c r="L23" s="20">
        <v>22</v>
      </c>
      <c r="M23" s="8">
        <v>1500</v>
      </c>
      <c r="N23" s="8" t="s">
        <v>134</v>
      </c>
      <c r="O23" s="15" t="s">
        <v>134</v>
      </c>
      <c r="P23" s="25"/>
      <c r="Q23" s="48"/>
    </row>
    <row r="24" spans="1:17" s="49" customFormat="1" ht="12.95" customHeight="1">
      <c r="A24" s="1504"/>
      <c r="B24" s="8">
        <v>5</v>
      </c>
      <c r="C24" s="20">
        <v>3</v>
      </c>
      <c r="D24" s="8" t="s">
        <v>53</v>
      </c>
      <c r="E24" s="8">
        <v>89010</v>
      </c>
      <c r="F24" s="8" t="s">
        <v>134</v>
      </c>
      <c r="G24" s="15"/>
      <c r="H24" s="48"/>
      <c r="I24" s="1780"/>
      <c r="J24" s="1578"/>
      <c r="K24" s="158">
        <v>1</v>
      </c>
      <c r="L24" s="634">
        <v>30</v>
      </c>
      <c r="M24" s="158">
        <v>1500</v>
      </c>
      <c r="N24" s="158" t="s">
        <v>134</v>
      </c>
      <c r="O24" s="543" t="s">
        <v>134</v>
      </c>
      <c r="P24" s="202"/>
      <c r="Q24" s="48"/>
    </row>
    <row r="25" spans="1:17" s="49" customFormat="1" ht="12.95" customHeight="1">
      <c r="A25" s="1504"/>
      <c r="B25" s="8">
        <v>5</v>
      </c>
      <c r="C25" s="20">
        <v>4</v>
      </c>
      <c r="D25" s="8" t="s">
        <v>54</v>
      </c>
      <c r="E25" s="8">
        <v>89861</v>
      </c>
      <c r="F25" s="8" t="s">
        <v>134</v>
      </c>
      <c r="G25" s="15"/>
      <c r="H25" s="48"/>
      <c r="I25" s="1780"/>
      <c r="J25" s="1578"/>
      <c r="K25" s="158">
        <v>5</v>
      </c>
      <c r="L25" s="634">
        <v>22</v>
      </c>
      <c r="M25" s="158" t="s">
        <v>62</v>
      </c>
      <c r="N25" s="158" t="s">
        <v>134</v>
      </c>
      <c r="O25" s="543" t="s">
        <v>134</v>
      </c>
      <c r="P25" s="202"/>
      <c r="Q25" s="48"/>
    </row>
    <row r="26" spans="1:17" s="49" customFormat="1" ht="12.95" customHeight="1">
      <c r="A26" s="1504"/>
      <c r="B26" s="8">
        <v>5</v>
      </c>
      <c r="C26" s="20">
        <v>5.5</v>
      </c>
      <c r="D26" s="8" t="s">
        <v>55</v>
      </c>
      <c r="E26" s="8">
        <v>89861</v>
      </c>
      <c r="F26" s="8" t="s">
        <v>134</v>
      </c>
      <c r="G26" s="15"/>
      <c r="H26" s="48"/>
      <c r="I26" s="1780"/>
      <c r="J26" s="1578"/>
      <c r="K26" s="158">
        <v>5</v>
      </c>
      <c r="L26" s="634">
        <v>30</v>
      </c>
      <c r="M26" s="158" t="s">
        <v>63</v>
      </c>
      <c r="N26" s="158" t="s">
        <v>134</v>
      </c>
      <c r="O26" s="543" t="s">
        <v>134</v>
      </c>
      <c r="P26" s="202"/>
      <c r="Q26" s="48"/>
    </row>
    <row r="27" spans="1:17" s="49" customFormat="1" ht="12.95" customHeight="1">
      <c r="A27" s="1504"/>
      <c r="B27" s="8">
        <v>5</v>
      </c>
      <c r="C27" s="20">
        <v>7.5</v>
      </c>
      <c r="D27" s="8" t="s">
        <v>56</v>
      </c>
      <c r="E27" s="8">
        <v>89861</v>
      </c>
      <c r="F27" s="8" t="s">
        <v>134</v>
      </c>
      <c r="G27" s="15"/>
      <c r="H27" s="48"/>
      <c r="I27" s="288"/>
      <c r="J27" s="1578"/>
      <c r="K27" s="158">
        <v>5</v>
      </c>
      <c r="L27" s="634">
        <v>37</v>
      </c>
      <c r="M27" s="158" t="s">
        <v>64</v>
      </c>
      <c r="N27" s="158" t="s">
        <v>134</v>
      </c>
      <c r="O27" s="543" t="s">
        <v>134</v>
      </c>
      <c r="P27" s="202"/>
      <c r="Q27" s="48"/>
    </row>
    <row r="28" spans="1:17" s="49" customFormat="1" ht="12.95" customHeight="1">
      <c r="A28" s="1504"/>
      <c r="B28" s="8">
        <v>5</v>
      </c>
      <c r="C28" s="20">
        <v>11</v>
      </c>
      <c r="D28" s="8" t="s">
        <v>57</v>
      </c>
      <c r="E28" s="8">
        <v>104799.49999999999</v>
      </c>
      <c r="F28" s="8" t="s">
        <v>134</v>
      </c>
      <c r="G28" s="15"/>
      <c r="H28" s="48"/>
      <c r="I28" s="220"/>
      <c r="J28" s="1578"/>
      <c r="K28" s="158">
        <v>5</v>
      </c>
      <c r="L28" s="634">
        <v>45</v>
      </c>
      <c r="M28" s="158" t="s">
        <v>64</v>
      </c>
      <c r="N28" s="158" t="s">
        <v>134</v>
      </c>
      <c r="O28" s="543" t="s">
        <v>134</v>
      </c>
      <c r="P28" s="202"/>
      <c r="Q28" s="48"/>
    </row>
    <row r="29" spans="1:17" s="49" customFormat="1" ht="12.95" customHeight="1" thickBot="1">
      <c r="A29" s="633"/>
      <c r="B29" s="13">
        <v>5</v>
      </c>
      <c r="C29" s="18">
        <v>15</v>
      </c>
      <c r="D29" s="13" t="s">
        <v>57</v>
      </c>
      <c r="E29" s="13">
        <v>104799.49999999999</v>
      </c>
      <c r="F29" s="13" t="s">
        <v>134</v>
      </c>
      <c r="G29" s="16"/>
      <c r="H29" s="48"/>
      <c r="I29" s="626"/>
      <c r="J29" s="1579"/>
      <c r="K29" s="191">
        <v>5</v>
      </c>
      <c r="L29" s="636">
        <v>55</v>
      </c>
      <c r="M29" s="191" t="s">
        <v>53</v>
      </c>
      <c r="N29" s="191" t="s">
        <v>134</v>
      </c>
      <c r="O29" s="544" t="s">
        <v>134</v>
      </c>
      <c r="P29" s="202"/>
      <c r="Q29" s="48"/>
    </row>
    <row r="30" spans="1:17" s="49" customFormat="1" ht="12.95" customHeight="1">
      <c r="A30" s="1779">
        <v>7.1</v>
      </c>
      <c r="B30" s="11">
        <v>1</v>
      </c>
      <c r="C30" s="22">
        <v>2.2000000000000002</v>
      </c>
      <c r="D30" s="11">
        <v>1500</v>
      </c>
      <c r="E30" s="11" t="s">
        <v>134</v>
      </c>
      <c r="F30" s="11" t="s">
        <v>134</v>
      </c>
      <c r="G30" s="167" t="s">
        <v>134</v>
      </c>
      <c r="H30" s="48"/>
      <c r="I30" s="48"/>
      <c r="J30" s="48"/>
      <c r="K30" s="48"/>
      <c r="L30" s="48"/>
      <c r="M30" s="48"/>
      <c r="N30" s="48"/>
      <c r="O30" s="48"/>
    </row>
    <row r="31" spans="1:17" s="49" customFormat="1" ht="12.95" customHeight="1" thickBot="1">
      <c r="A31" s="1761"/>
      <c r="B31" s="13">
        <v>5</v>
      </c>
      <c r="C31" s="18">
        <v>15</v>
      </c>
      <c r="D31" s="13" t="s">
        <v>45</v>
      </c>
      <c r="E31" s="13" t="s">
        <v>134</v>
      </c>
      <c r="F31" s="13" t="s">
        <v>134</v>
      </c>
      <c r="G31" s="16"/>
      <c r="H31" s="48"/>
      <c r="I31" s="48"/>
      <c r="J31" s="48"/>
      <c r="K31" s="48"/>
      <c r="L31" s="48"/>
      <c r="M31" s="48"/>
      <c r="N31" s="48"/>
      <c r="O31" s="48"/>
    </row>
    <row r="32" spans="1:17" s="49" customFormat="1" ht="12.95" customHeight="1">
      <c r="A32" s="1577">
        <v>8</v>
      </c>
      <c r="B32" s="12">
        <v>1</v>
      </c>
      <c r="C32" s="19">
        <v>3</v>
      </c>
      <c r="D32" s="12">
        <v>1500</v>
      </c>
      <c r="E32" s="12">
        <v>67091</v>
      </c>
      <c r="F32" s="12" t="s">
        <v>134</v>
      </c>
      <c r="G32" s="14" t="s">
        <v>134</v>
      </c>
      <c r="I32" s="288"/>
      <c r="J32" s="25"/>
      <c r="K32" s="26"/>
      <c r="L32" s="627"/>
      <c r="M32" s="25"/>
      <c r="N32" s="25"/>
      <c r="O32" s="25"/>
    </row>
    <row r="33" spans="1:16" s="49" customFormat="1" ht="12.95" customHeight="1">
      <c r="A33" s="1578"/>
      <c r="B33" s="8">
        <v>1</v>
      </c>
      <c r="C33" s="20">
        <v>4</v>
      </c>
      <c r="D33" s="8">
        <v>1500</v>
      </c>
      <c r="E33" s="8">
        <v>67850</v>
      </c>
      <c r="F33" s="8" t="s">
        <v>134</v>
      </c>
      <c r="G33" s="15" t="s">
        <v>134</v>
      </c>
      <c r="I33" s="24"/>
      <c r="J33" s="25"/>
      <c r="K33" s="26"/>
      <c r="L33" s="25"/>
      <c r="M33" s="25"/>
      <c r="N33" s="25"/>
      <c r="O33" s="25"/>
    </row>
    <row r="34" spans="1:16" s="49" customFormat="1" ht="12.95" customHeight="1">
      <c r="A34" s="1578"/>
      <c r="B34" s="8">
        <v>1</v>
      </c>
      <c r="C34" s="20">
        <v>18.5</v>
      </c>
      <c r="D34" s="8">
        <v>3000</v>
      </c>
      <c r="E34" s="8">
        <v>88044</v>
      </c>
      <c r="F34" s="8" t="s">
        <v>134</v>
      </c>
      <c r="G34" s="15" t="s">
        <v>134</v>
      </c>
      <c r="I34" s="24"/>
      <c r="J34" s="25"/>
      <c r="K34" s="26"/>
      <c r="L34" s="25"/>
      <c r="M34" s="25"/>
      <c r="N34" s="25"/>
      <c r="O34" s="25"/>
    </row>
    <row r="35" spans="1:16" s="49" customFormat="1" ht="12.95" customHeight="1">
      <c r="A35" s="1578"/>
      <c r="B35" s="8">
        <v>1</v>
      </c>
      <c r="C35" s="20">
        <v>22</v>
      </c>
      <c r="D35" s="8">
        <v>3000</v>
      </c>
      <c r="E35" s="8">
        <v>88044</v>
      </c>
      <c r="F35" s="8" t="s">
        <v>134</v>
      </c>
      <c r="G35" s="15" t="s">
        <v>134</v>
      </c>
      <c r="I35" s="24"/>
      <c r="J35" s="25"/>
      <c r="K35" s="26"/>
      <c r="L35" s="25"/>
      <c r="M35" s="25"/>
      <c r="N35" s="25"/>
      <c r="O35" s="25"/>
    </row>
    <row r="36" spans="1:16" s="49" customFormat="1" ht="12.95" customHeight="1">
      <c r="A36" s="1578"/>
      <c r="B36" s="8">
        <v>1</v>
      </c>
      <c r="C36" s="20">
        <v>30</v>
      </c>
      <c r="D36" s="8">
        <v>3000</v>
      </c>
      <c r="E36" s="8">
        <v>92218.5</v>
      </c>
      <c r="F36" s="8" t="s">
        <v>134</v>
      </c>
      <c r="G36" s="15" t="s">
        <v>134</v>
      </c>
      <c r="I36" s="24"/>
      <c r="J36" s="25"/>
      <c r="K36" s="26"/>
      <c r="L36" s="25"/>
      <c r="M36" s="25"/>
      <c r="N36" s="25"/>
      <c r="O36" s="25"/>
    </row>
    <row r="37" spans="1:16" s="49" customFormat="1" ht="12.95" customHeight="1">
      <c r="A37" s="1578"/>
      <c r="B37" s="8">
        <v>5</v>
      </c>
      <c r="C37" s="20">
        <v>5.5</v>
      </c>
      <c r="D37" s="8" t="s">
        <v>58</v>
      </c>
      <c r="E37" s="8">
        <v>132043</v>
      </c>
      <c r="F37" s="8" t="s">
        <v>134</v>
      </c>
      <c r="G37" s="15"/>
      <c r="I37" s="24"/>
      <c r="J37" s="25"/>
      <c r="K37" s="26"/>
      <c r="L37" s="25"/>
      <c r="M37" s="25"/>
      <c r="N37" s="25"/>
      <c r="O37" s="25"/>
    </row>
    <row r="38" spans="1:16" s="49" customFormat="1" ht="12.95" customHeight="1">
      <c r="A38" s="1578"/>
      <c r="B38" s="8">
        <v>5</v>
      </c>
      <c r="C38" s="20">
        <v>7.5</v>
      </c>
      <c r="D38" s="8" t="s">
        <v>58</v>
      </c>
      <c r="E38" s="8">
        <v>132043</v>
      </c>
      <c r="F38" s="8" t="s">
        <v>134</v>
      </c>
      <c r="G38" s="15"/>
      <c r="I38" s="24"/>
      <c r="J38" s="25"/>
      <c r="K38" s="26"/>
      <c r="L38" s="25"/>
      <c r="M38" s="25"/>
      <c r="N38" s="25"/>
      <c r="O38" s="25"/>
    </row>
    <row r="39" spans="1:16" s="49" customFormat="1" ht="12.95" customHeight="1">
      <c r="A39" s="1578"/>
      <c r="B39" s="8">
        <v>5</v>
      </c>
      <c r="C39" s="20">
        <v>11</v>
      </c>
      <c r="D39" s="8" t="s">
        <v>58</v>
      </c>
      <c r="E39" s="8">
        <v>146740</v>
      </c>
      <c r="F39" s="8" t="s">
        <v>134</v>
      </c>
      <c r="G39" s="15"/>
      <c r="I39" s="24"/>
      <c r="J39" s="25"/>
      <c r="K39" s="26"/>
      <c r="L39" s="25"/>
      <c r="M39" s="25"/>
      <c r="N39" s="25"/>
      <c r="O39" s="25"/>
    </row>
    <row r="40" spans="1:16" s="49" customFormat="1" ht="12.95" customHeight="1">
      <c r="A40" s="1578"/>
      <c r="B40" s="8">
        <v>5</v>
      </c>
      <c r="C40" s="20">
        <v>15</v>
      </c>
      <c r="D40" s="8" t="s">
        <v>55</v>
      </c>
      <c r="E40" s="8">
        <v>146740</v>
      </c>
      <c r="F40" s="8" t="s">
        <v>134</v>
      </c>
      <c r="G40" s="15"/>
      <c r="I40" s="24"/>
      <c r="J40" s="25"/>
      <c r="K40" s="26"/>
      <c r="L40" s="25"/>
      <c r="M40" s="25"/>
      <c r="N40" s="25"/>
      <c r="O40" s="25"/>
    </row>
    <row r="41" spans="1:16" s="49" customFormat="1" ht="12.95" customHeight="1">
      <c r="A41" s="1578"/>
      <c r="B41" s="8">
        <v>5</v>
      </c>
      <c r="C41" s="20">
        <v>18.5</v>
      </c>
      <c r="D41" s="8">
        <v>30002500</v>
      </c>
      <c r="E41" s="8">
        <v>146740</v>
      </c>
      <c r="F41" s="8" t="s">
        <v>134</v>
      </c>
      <c r="G41" s="15"/>
      <c r="I41" s="288"/>
      <c r="J41" s="25"/>
      <c r="K41" s="26"/>
      <c r="L41" s="25"/>
      <c r="M41" s="25"/>
      <c r="N41" s="25"/>
      <c r="O41" s="25"/>
    </row>
    <row r="42" spans="1:16" s="49" customFormat="1" ht="12.95" customHeight="1">
      <c r="A42" s="1578"/>
      <c r="B42" s="8">
        <v>5</v>
      </c>
      <c r="C42" s="20">
        <v>22</v>
      </c>
      <c r="D42" s="8" t="s">
        <v>59</v>
      </c>
      <c r="E42" s="8">
        <v>157205</v>
      </c>
      <c r="F42" s="8" t="s">
        <v>134</v>
      </c>
      <c r="G42" s="15"/>
      <c r="I42" s="288"/>
      <c r="J42" s="25"/>
      <c r="K42" s="26"/>
      <c r="L42" s="25"/>
      <c r="M42" s="25"/>
      <c r="N42" s="25"/>
      <c r="O42" s="25"/>
    </row>
    <row r="43" spans="1:16" s="49" customFormat="1" ht="12.95" customHeight="1">
      <c r="A43" s="1578"/>
      <c r="B43" s="8">
        <v>5</v>
      </c>
      <c r="C43" s="20">
        <v>30</v>
      </c>
      <c r="D43" s="8" t="s">
        <v>59</v>
      </c>
      <c r="E43" s="8">
        <v>157205</v>
      </c>
      <c r="F43" s="8" t="s">
        <v>134</v>
      </c>
      <c r="G43" s="15"/>
      <c r="I43" s="288"/>
      <c r="J43" s="25"/>
      <c r="K43" s="26"/>
      <c r="L43" s="25"/>
      <c r="M43" s="25"/>
      <c r="N43" s="25"/>
      <c r="O43" s="25"/>
    </row>
    <row r="44" spans="1:16" s="49" customFormat="1" ht="12.95" customHeight="1" thickBot="1">
      <c r="A44" s="1579"/>
      <c r="B44" s="8">
        <v>5</v>
      </c>
      <c r="C44" s="20">
        <v>37</v>
      </c>
      <c r="D44" s="8" t="s">
        <v>60</v>
      </c>
      <c r="E44" s="13">
        <v>166865</v>
      </c>
      <c r="F44" s="13" t="s">
        <v>134</v>
      </c>
      <c r="G44" s="15"/>
      <c r="I44" s="288"/>
      <c r="J44" s="25"/>
      <c r="K44" s="26"/>
      <c r="L44" s="25"/>
      <c r="M44" s="25"/>
      <c r="N44" s="25"/>
      <c r="O44" s="25"/>
    </row>
    <row r="45" spans="1:16" s="49" customFormat="1" ht="12.95" customHeight="1" thickBot="1">
      <c r="A45" s="1577">
        <v>9</v>
      </c>
      <c r="B45" s="8">
        <v>1</v>
      </c>
      <c r="C45" s="20">
        <v>5.5</v>
      </c>
      <c r="D45" s="8">
        <v>1500</v>
      </c>
      <c r="E45" s="13" t="s">
        <v>134</v>
      </c>
      <c r="F45" s="13" t="s">
        <v>134</v>
      </c>
      <c r="G45" s="15" t="s">
        <v>134</v>
      </c>
      <c r="I45" s="288"/>
      <c r="J45" s="25"/>
      <c r="K45" s="26"/>
      <c r="L45" s="25"/>
      <c r="M45" s="25"/>
      <c r="N45" s="25"/>
      <c r="O45" s="25"/>
    </row>
    <row r="46" spans="1:16" s="49" customFormat="1" ht="12.95" customHeight="1" thickBot="1">
      <c r="A46" s="1579"/>
      <c r="B46" s="13">
        <v>1</v>
      </c>
      <c r="C46" s="18">
        <v>45</v>
      </c>
      <c r="D46" s="615">
        <v>3000</v>
      </c>
      <c r="E46" s="13" t="s">
        <v>134</v>
      </c>
      <c r="F46" s="13" t="s">
        <v>134</v>
      </c>
      <c r="G46" s="16" t="s">
        <v>134</v>
      </c>
      <c r="I46" s="220"/>
    </row>
    <row r="47" spans="1:16" ht="13.5" customHeight="1">
      <c r="A47" s="1780"/>
      <c r="B47" s="25"/>
      <c r="C47" s="26"/>
      <c r="D47" s="25"/>
      <c r="E47" s="25"/>
      <c r="F47" s="25"/>
      <c r="G47" s="25"/>
      <c r="I47" s="221"/>
      <c r="J47" s="49"/>
      <c r="K47" s="49"/>
      <c r="L47" s="49"/>
      <c r="M47" s="49"/>
      <c r="N47" s="49"/>
      <c r="O47" s="49"/>
      <c r="P47" s="49"/>
    </row>
    <row r="48" spans="1:16" ht="15" customHeight="1">
      <c r="A48" s="1780"/>
      <c r="B48" s="25"/>
      <c r="C48" s="26"/>
      <c r="D48" s="25"/>
      <c r="E48" s="25"/>
      <c r="F48" s="25"/>
      <c r="G48" s="25"/>
      <c r="I48" s="49"/>
      <c r="J48" s="49"/>
      <c r="K48" s="49"/>
      <c r="L48" s="49"/>
      <c r="M48" s="49"/>
      <c r="N48" s="49"/>
      <c r="O48" s="49"/>
      <c r="P48" s="49"/>
    </row>
    <row r="49" spans="1:16" ht="13.5" customHeight="1">
      <c r="A49" s="1780"/>
      <c r="B49" s="25"/>
      <c r="C49" s="26"/>
      <c r="D49" s="25"/>
      <c r="E49" s="25"/>
      <c r="F49" s="25"/>
      <c r="G49" s="25"/>
      <c r="I49" s="48"/>
      <c r="J49" s="48"/>
      <c r="K49" s="48"/>
      <c r="L49" s="48"/>
      <c r="M49" s="48"/>
      <c r="N49" s="49"/>
      <c r="O49" s="49"/>
      <c r="P49" s="49"/>
    </row>
    <row r="50" spans="1:16" ht="12.75" customHeight="1">
      <c r="A50" s="1780"/>
      <c r="B50" s="25"/>
      <c r="C50" s="26"/>
      <c r="D50" s="25"/>
      <c r="E50" s="25"/>
      <c r="F50" s="25"/>
      <c r="G50" s="25"/>
      <c r="I50" s="288"/>
      <c r="J50" s="25"/>
      <c r="K50" s="625"/>
      <c r="L50" s="25"/>
      <c r="M50" s="25"/>
      <c r="N50" s="25"/>
      <c r="O50" s="25"/>
      <c r="P50" s="49"/>
    </row>
    <row r="51" spans="1:16" ht="15" customHeight="1">
      <c r="A51" s="1780"/>
      <c r="B51" s="25"/>
      <c r="C51" s="26"/>
      <c r="D51" s="25"/>
      <c r="E51" s="25"/>
      <c r="F51" s="25"/>
      <c r="G51" s="25"/>
      <c r="I51" s="288"/>
      <c r="J51" s="25"/>
      <c r="K51" s="625"/>
      <c r="L51" s="625"/>
      <c r="M51" s="25"/>
      <c r="N51" s="25"/>
      <c r="O51" s="25"/>
      <c r="P51" s="49"/>
    </row>
    <row r="52" spans="1:16" ht="12.95" customHeight="1">
      <c r="A52" s="1780"/>
      <c r="B52" s="25"/>
      <c r="C52" s="26"/>
      <c r="D52" s="25"/>
      <c r="E52" s="25"/>
      <c r="F52" s="25"/>
      <c r="G52" s="25"/>
      <c r="P52" s="49"/>
    </row>
    <row r="53" spans="1:16" ht="12.95" customHeight="1">
      <c r="A53" s="1780"/>
      <c r="B53" s="25"/>
      <c r="C53" s="26"/>
      <c r="D53" s="25"/>
      <c r="E53" s="25"/>
      <c r="F53" s="25"/>
      <c r="G53" s="25"/>
      <c r="H53" s="263"/>
      <c r="I53" s="220"/>
      <c r="J53" s="48"/>
      <c r="K53" s="48"/>
      <c r="L53" s="48"/>
      <c r="M53" s="48"/>
      <c r="N53" s="48"/>
      <c r="O53" s="48"/>
      <c r="P53" s="49"/>
    </row>
    <row r="54" spans="1:16" ht="12.95" customHeight="1">
      <c r="A54" s="1780"/>
      <c r="B54" s="25"/>
      <c r="C54" s="26"/>
      <c r="D54" s="25"/>
      <c r="E54" s="25"/>
      <c r="F54" s="25"/>
      <c r="G54" s="25"/>
      <c r="H54" s="263"/>
      <c r="I54" s="626"/>
      <c r="J54" s="48"/>
      <c r="K54" s="48"/>
      <c r="L54" s="48"/>
      <c r="M54" s="48"/>
      <c r="N54" s="48"/>
      <c r="O54" s="48"/>
      <c r="P54" s="49"/>
    </row>
    <row r="55" spans="1:16" ht="12.95" customHeight="1">
      <c r="A55" s="1780"/>
      <c r="B55" s="25"/>
      <c r="C55" s="26"/>
      <c r="D55" s="25"/>
      <c r="E55" s="25"/>
      <c r="F55" s="25"/>
      <c r="G55" s="25"/>
      <c r="H55" s="263"/>
      <c r="I55" s="48"/>
      <c r="J55" s="48"/>
      <c r="K55" s="48"/>
      <c r="L55" s="48"/>
      <c r="M55" s="48"/>
      <c r="N55" s="48"/>
      <c r="O55" s="48"/>
      <c r="P55" s="49"/>
    </row>
    <row r="56" spans="1:16" ht="12.95" customHeight="1">
      <c r="A56" s="1780"/>
      <c r="B56" s="25"/>
      <c r="C56" s="26"/>
      <c r="D56" s="25"/>
      <c r="E56" s="25"/>
      <c r="F56" s="25"/>
      <c r="G56" s="25"/>
      <c r="H56" s="263"/>
      <c r="I56" s="48"/>
      <c r="J56" s="48"/>
      <c r="K56" s="48"/>
      <c r="L56" s="48"/>
      <c r="M56" s="48"/>
      <c r="N56" s="48"/>
      <c r="O56" s="48"/>
      <c r="P56" s="49"/>
    </row>
    <row r="57" spans="1:16" ht="12.95" customHeight="1">
      <c r="A57" s="1780"/>
      <c r="B57" s="25"/>
      <c r="C57" s="26"/>
      <c r="D57" s="25"/>
      <c r="E57" s="25"/>
      <c r="F57" s="25"/>
      <c r="G57" s="25"/>
      <c r="H57" s="263"/>
      <c r="I57" s="263"/>
      <c r="J57" s="263"/>
      <c r="K57" s="263"/>
      <c r="L57" s="263"/>
      <c r="M57" s="263"/>
      <c r="N57" s="263"/>
      <c r="O57" s="263"/>
      <c r="P57" s="49"/>
    </row>
    <row r="58" spans="1:16" ht="12.95" customHeight="1">
      <c r="A58" s="24"/>
      <c r="B58" s="25"/>
      <c r="C58" s="26"/>
      <c r="D58" s="25"/>
      <c r="E58" s="25"/>
      <c r="F58" s="25"/>
      <c r="G58" s="25"/>
      <c r="H58" s="263"/>
      <c r="I58" s="263"/>
      <c r="J58" s="263"/>
      <c r="K58" s="263"/>
      <c r="L58" s="263"/>
      <c r="M58" s="263"/>
      <c r="N58" s="263"/>
      <c r="O58" s="263"/>
      <c r="P58" s="49"/>
    </row>
    <row r="59" spans="1:16" ht="12.95" customHeight="1">
      <c r="A59" s="1780"/>
      <c r="B59" s="25"/>
      <c r="C59" s="26"/>
      <c r="D59" s="25"/>
      <c r="E59" s="25"/>
      <c r="F59" s="25"/>
      <c r="G59" s="25"/>
      <c r="H59" s="263"/>
      <c r="I59" s="263"/>
      <c r="J59" s="263"/>
      <c r="K59" s="263"/>
      <c r="L59" s="263"/>
      <c r="M59" s="263"/>
      <c r="N59" s="263"/>
      <c r="O59" s="263"/>
      <c r="P59" s="49"/>
    </row>
    <row r="60" spans="1:16">
      <c r="A60" s="1780"/>
      <c r="B60" s="202"/>
      <c r="C60" s="635"/>
      <c r="D60" s="202"/>
      <c r="E60" s="202"/>
      <c r="F60" s="202"/>
      <c r="G60" s="202"/>
    </row>
    <row r="61" spans="1:16">
      <c r="A61" s="1780"/>
      <c r="B61" s="202"/>
      <c r="C61" s="635"/>
      <c r="D61" s="202"/>
      <c r="E61" s="202"/>
      <c r="F61" s="202"/>
      <c r="G61" s="202"/>
    </row>
    <row r="62" spans="1:16">
      <c r="A62" s="1780"/>
      <c r="B62" s="202"/>
      <c r="C62" s="635"/>
      <c r="D62" s="202"/>
      <c r="E62" s="202"/>
      <c r="F62" s="202"/>
      <c r="G62" s="202"/>
    </row>
    <row r="63" spans="1:16">
      <c r="A63" s="1780"/>
      <c r="B63" s="202"/>
      <c r="C63" s="635"/>
      <c r="D63" s="202"/>
      <c r="E63" s="202"/>
      <c r="F63" s="202"/>
      <c r="G63" s="202"/>
    </row>
    <row r="64" spans="1:16">
      <c r="A64" s="1780"/>
      <c r="B64" s="202"/>
      <c r="C64" s="635"/>
      <c r="D64" s="202"/>
      <c r="E64" s="202"/>
      <c r="F64" s="202"/>
      <c r="G64" s="202"/>
    </row>
    <row r="65" spans="1:7">
      <c r="A65" s="1780"/>
      <c r="B65" s="202"/>
      <c r="C65" s="635"/>
      <c r="D65" s="202"/>
      <c r="E65" s="202"/>
      <c r="F65" s="202"/>
      <c r="G65" s="202"/>
    </row>
    <row r="66" spans="1:7">
      <c r="A66" s="263"/>
      <c r="B66" s="263"/>
      <c r="C66" s="263"/>
      <c r="D66" s="263"/>
      <c r="E66" s="263"/>
      <c r="F66" s="263"/>
      <c r="G66" s="263"/>
    </row>
    <row r="67" spans="1:7">
      <c r="A67" s="263"/>
      <c r="B67" s="263"/>
      <c r="C67" s="263"/>
      <c r="D67" s="263"/>
      <c r="E67" s="263"/>
      <c r="F67" s="263"/>
      <c r="G67" s="263"/>
    </row>
    <row r="68" spans="1:7">
      <c r="A68" s="263"/>
      <c r="B68" s="263"/>
      <c r="C68" s="263"/>
      <c r="D68" s="263"/>
      <c r="E68" s="263"/>
      <c r="F68" s="263"/>
    </row>
    <row r="69" spans="1:7">
      <c r="A69" s="263"/>
      <c r="B69" s="263"/>
      <c r="C69" s="263"/>
      <c r="D69" s="263"/>
      <c r="E69" s="263"/>
      <c r="F69" s="263"/>
    </row>
    <row r="70" spans="1:7">
      <c r="A70" s="263"/>
      <c r="B70" s="263"/>
      <c r="C70" s="263"/>
      <c r="D70" s="263"/>
      <c r="E70" s="263"/>
      <c r="F70" s="263"/>
    </row>
    <row r="71" spans="1:7">
      <c r="A71" s="263"/>
      <c r="B71" s="263"/>
      <c r="C71" s="263"/>
      <c r="D71" s="263"/>
      <c r="E71" s="263"/>
      <c r="F71" s="263"/>
    </row>
    <row r="72" spans="1:7">
      <c r="A72" s="263"/>
      <c r="B72" s="263"/>
      <c r="C72" s="263"/>
      <c r="D72" s="263"/>
      <c r="E72" s="263"/>
      <c r="F72" s="263"/>
    </row>
    <row r="73" spans="1:7">
      <c r="A73" s="263"/>
      <c r="B73" s="263"/>
      <c r="C73" s="263"/>
      <c r="D73" s="263"/>
      <c r="E73" s="263"/>
      <c r="F73" s="263"/>
    </row>
    <row r="74" spans="1:7">
      <c r="A74" s="263"/>
      <c r="B74" s="263"/>
      <c r="C74" s="263"/>
      <c r="D74" s="263"/>
      <c r="E74" s="263"/>
      <c r="F74" s="263"/>
    </row>
    <row r="75" spans="1:7">
      <c r="A75" s="263"/>
      <c r="B75" s="263"/>
      <c r="C75" s="263"/>
      <c r="D75" s="263"/>
      <c r="E75" s="263"/>
      <c r="F75" s="263"/>
    </row>
    <row r="76" spans="1:7">
      <c r="A76" s="263"/>
      <c r="B76" s="263"/>
      <c r="C76" s="263"/>
      <c r="D76" s="263"/>
      <c r="E76" s="263"/>
      <c r="F76" s="263"/>
    </row>
    <row r="77" spans="1:7">
      <c r="A77" s="263"/>
      <c r="B77" s="263"/>
      <c r="C77" s="263"/>
      <c r="D77" s="263"/>
      <c r="E77" s="263"/>
      <c r="F77" s="263"/>
    </row>
    <row r="78" spans="1:7">
      <c r="A78" s="263"/>
      <c r="B78" s="263"/>
      <c r="C78" s="263"/>
      <c r="D78" s="263"/>
      <c r="E78" s="263"/>
      <c r="F78" s="263"/>
    </row>
    <row r="79" spans="1:7">
      <c r="A79" s="263"/>
      <c r="B79" s="263"/>
      <c r="C79" s="263"/>
      <c r="D79" s="263"/>
      <c r="E79" s="263"/>
      <c r="F79" s="263"/>
    </row>
    <row r="80" spans="1:7">
      <c r="A80" s="263"/>
      <c r="B80" s="263"/>
      <c r="C80" s="263"/>
      <c r="D80" s="263"/>
      <c r="E80" s="263"/>
      <c r="F80" s="263"/>
    </row>
    <row r="81" spans="1:6">
      <c r="A81" s="263"/>
      <c r="B81" s="263"/>
      <c r="C81" s="263"/>
      <c r="D81" s="263"/>
      <c r="E81" s="263"/>
      <c r="F81" s="263"/>
    </row>
    <row r="82" spans="1:6">
      <c r="A82" s="263"/>
      <c r="B82" s="263"/>
      <c r="C82" s="263"/>
      <c r="D82" s="263"/>
      <c r="E82" s="263"/>
      <c r="F82" s="263"/>
    </row>
    <row r="83" spans="1:6">
      <c r="A83" s="263"/>
      <c r="B83" s="263"/>
      <c r="C83" s="263"/>
      <c r="D83" s="263"/>
      <c r="E83" s="263"/>
      <c r="F83" s="263"/>
    </row>
    <row r="84" spans="1:6">
      <c r="A84" s="263"/>
      <c r="B84" s="263"/>
      <c r="C84" s="263"/>
      <c r="D84" s="263"/>
      <c r="E84" s="263"/>
      <c r="F84" s="263"/>
    </row>
    <row r="85" spans="1:6">
      <c r="A85" s="263"/>
      <c r="B85" s="263"/>
      <c r="C85" s="263"/>
      <c r="D85" s="263"/>
      <c r="E85" s="263"/>
      <c r="F85" s="263"/>
    </row>
    <row r="86" spans="1:6">
      <c r="A86" s="263"/>
      <c r="B86" s="263"/>
      <c r="C86" s="263"/>
      <c r="D86" s="263"/>
      <c r="E86" s="263"/>
      <c r="F86" s="263"/>
    </row>
    <row r="87" spans="1:6">
      <c r="A87" s="263"/>
      <c r="B87" s="263"/>
      <c r="C87" s="263"/>
      <c r="D87" s="263"/>
      <c r="E87" s="263"/>
      <c r="F87" s="263"/>
    </row>
    <row r="88" spans="1:6">
      <c r="A88" s="263"/>
      <c r="B88" s="263"/>
      <c r="C88" s="263"/>
      <c r="D88" s="263"/>
      <c r="E88" s="263"/>
      <c r="F88" s="263"/>
    </row>
    <row r="89" spans="1:6">
      <c r="A89" s="263"/>
      <c r="B89" s="263"/>
      <c r="C89" s="263"/>
      <c r="D89" s="263"/>
      <c r="E89" s="263"/>
      <c r="F89" s="263"/>
    </row>
    <row r="90" spans="1:6">
      <c r="A90" s="263"/>
      <c r="B90" s="263"/>
      <c r="C90" s="263"/>
      <c r="D90" s="263"/>
      <c r="E90" s="263"/>
      <c r="F90" s="263"/>
    </row>
    <row r="91" spans="1:6">
      <c r="A91" s="263"/>
      <c r="B91" s="263"/>
      <c r="C91" s="263"/>
      <c r="D91" s="263"/>
      <c r="E91" s="263"/>
      <c r="F91" s="263"/>
    </row>
    <row r="92" spans="1:6">
      <c r="A92" s="263"/>
      <c r="B92" s="263"/>
      <c r="C92" s="263"/>
      <c r="D92" s="263"/>
      <c r="E92" s="263"/>
      <c r="F92" s="263"/>
    </row>
    <row r="93" spans="1:6">
      <c r="A93" s="263"/>
      <c r="B93" s="263"/>
      <c r="C93" s="263"/>
      <c r="D93" s="263"/>
      <c r="E93" s="263"/>
      <c r="F93" s="263"/>
    </row>
    <row r="94" spans="1:6">
      <c r="A94" s="263"/>
      <c r="B94" s="263"/>
      <c r="C94" s="263"/>
      <c r="D94" s="263"/>
      <c r="E94" s="263"/>
      <c r="F94" s="263"/>
    </row>
    <row r="95" spans="1:6">
      <c r="A95" s="263"/>
      <c r="B95" s="263"/>
      <c r="C95" s="263"/>
      <c r="D95" s="263"/>
      <c r="E95" s="263"/>
      <c r="F95" s="263"/>
    </row>
    <row r="96" spans="1:6">
      <c r="A96" s="263"/>
      <c r="B96" s="263"/>
      <c r="C96" s="263"/>
      <c r="D96" s="263"/>
      <c r="E96" s="263"/>
      <c r="F96" s="263"/>
    </row>
    <row r="97" spans="1:6">
      <c r="A97" s="263"/>
      <c r="B97" s="263"/>
      <c r="C97" s="263"/>
      <c r="D97" s="263"/>
      <c r="E97" s="263"/>
      <c r="F97" s="263"/>
    </row>
    <row r="98" spans="1:6">
      <c r="A98" s="263"/>
      <c r="B98" s="263"/>
      <c r="C98" s="263"/>
      <c r="D98" s="263"/>
      <c r="E98" s="263"/>
      <c r="F98" s="263"/>
    </row>
    <row r="99" spans="1:6">
      <c r="A99" s="263"/>
      <c r="B99" s="263"/>
      <c r="C99" s="263"/>
      <c r="D99" s="263"/>
      <c r="E99" s="263"/>
      <c r="F99" s="263"/>
    </row>
    <row r="100" spans="1:6">
      <c r="A100" s="263"/>
      <c r="B100" s="263"/>
      <c r="C100" s="263"/>
      <c r="D100" s="263"/>
      <c r="E100" s="263"/>
      <c r="F100" s="263"/>
    </row>
    <row r="101" spans="1:6">
      <c r="A101" s="263"/>
      <c r="B101" s="263"/>
      <c r="C101" s="263"/>
      <c r="D101" s="263"/>
      <c r="E101" s="263"/>
      <c r="F101" s="263"/>
    </row>
    <row r="102" spans="1:6">
      <c r="A102" s="263"/>
      <c r="B102" s="263"/>
      <c r="C102" s="263"/>
      <c r="D102" s="263"/>
      <c r="E102" s="263"/>
      <c r="F102" s="263"/>
    </row>
    <row r="103" spans="1:6">
      <c r="A103" s="263"/>
      <c r="B103" s="263"/>
      <c r="C103" s="263"/>
      <c r="D103" s="263"/>
      <c r="E103" s="263"/>
      <c r="F103" s="263"/>
    </row>
    <row r="104" spans="1:6">
      <c r="A104" s="263"/>
      <c r="B104" s="263"/>
      <c r="C104" s="263"/>
      <c r="D104" s="263"/>
      <c r="E104" s="263"/>
      <c r="F104" s="263"/>
    </row>
    <row r="105" spans="1:6">
      <c r="A105" s="263"/>
      <c r="B105" s="263"/>
      <c r="C105" s="263"/>
      <c r="D105" s="263"/>
      <c r="E105" s="263"/>
      <c r="F105" s="263"/>
    </row>
    <row r="106" spans="1:6">
      <c r="A106" s="263"/>
      <c r="B106" s="263"/>
      <c r="C106" s="263"/>
      <c r="D106" s="263"/>
      <c r="E106" s="263"/>
      <c r="F106" s="263"/>
    </row>
    <row r="107" spans="1:6">
      <c r="A107" s="263"/>
      <c r="B107" s="263"/>
      <c r="C107" s="263"/>
      <c r="D107" s="263"/>
      <c r="E107" s="263"/>
      <c r="F107" s="263"/>
    </row>
    <row r="108" spans="1:6">
      <c r="A108" s="263"/>
      <c r="B108" s="263"/>
      <c r="C108" s="263"/>
      <c r="D108" s="263"/>
      <c r="E108" s="263"/>
      <c r="F108" s="263"/>
    </row>
    <row r="109" spans="1:6">
      <c r="A109" s="263"/>
      <c r="B109" s="263"/>
      <c r="C109" s="263"/>
      <c r="D109" s="263"/>
      <c r="E109" s="263"/>
      <c r="F109" s="263"/>
    </row>
    <row r="110" spans="1:6">
      <c r="A110" s="263"/>
      <c r="B110" s="263"/>
      <c r="C110" s="263"/>
      <c r="D110" s="263"/>
      <c r="E110" s="263"/>
      <c r="F110" s="263"/>
    </row>
    <row r="111" spans="1:6">
      <c r="A111" s="263"/>
      <c r="B111" s="263"/>
      <c r="C111" s="263"/>
      <c r="D111" s="263"/>
      <c r="E111" s="263"/>
      <c r="F111" s="263"/>
    </row>
    <row r="112" spans="1:6">
      <c r="A112" s="263"/>
      <c r="B112" s="263"/>
      <c r="C112" s="263"/>
      <c r="D112" s="263"/>
      <c r="E112" s="263"/>
      <c r="F112" s="263"/>
    </row>
    <row r="113" spans="1:6">
      <c r="A113" s="263"/>
      <c r="B113" s="263"/>
      <c r="C113" s="263"/>
      <c r="D113" s="263"/>
      <c r="E113" s="263"/>
      <c r="F113" s="263"/>
    </row>
    <row r="114" spans="1:6">
      <c r="A114" s="263"/>
      <c r="B114" s="263"/>
      <c r="C114" s="263"/>
      <c r="D114" s="263"/>
      <c r="E114" s="263"/>
      <c r="F114" s="263"/>
    </row>
    <row r="115" spans="1:6">
      <c r="A115" s="263"/>
      <c r="B115" s="263"/>
      <c r="C115" s="263"/>
      <c r="D115" s="263"/>
      <c r="E115" s="263"/>
      <c r="F115" s="263"/>
    </row>
    <row r="116" spans="1:6">
      <c r="A116" s="263"/>
      <c r="B116" s="263"/>
      <c r="C116" s="263"/>
      <c r="D116" s="263"/>
      <c r="E116" s="263"/>
      <c r="F116" s="263"/>
    </row>
    <row r="117" spans="1:6">
      <c r="A117" s="263"/>
      <c r="B117" s="263"/>
      <c r="C117" s="263"/>
      <c r="D117" s="263"/>
      <c r="E117" s="263"/>
      <c r="F117" s="263"/>
    </row>
    <row r="118" spans="1:6">
      <c r="A118" s="263"/>
      <c r="B118" s="263"/>
      <c r="C118" s="263"/>
      <c r="D118" s="263"/>
      <c r="E118" s="263"/>
      <c r="F118" s="263"/>
    </row>
    <row r="119" spans="1:6">
      <c r="A119" s="263"/>
      <c r="B119" s="263"/>
      <c r="C119" s="263"/>
      <c r="D119" s="263"/>
      <c r="E119" s="263"/>
      <c r="F119" s="263"/>
    </row>
    <row r="120" spans="1:6">
      <c r="A120" s="263"/>
      <c r="B120" s="263"/>
      <c r="C120" s="263"/>
      <c r="D120" s="263"/>
      <c r="E120" s="263"/>
      <c r="F120" s="263"/>
    </row>
    <row r="121" spans="1:6">
      <c r="A121" s="263"/>
      <c r="B121" s="263"/>
      <c r="C121" s="263"/>
      <c r="D121" s="263"/>
      <c r="E121" s="263"/>
      <c r="F121" s="263"/>
    </row>
    <row r="122" spans="1:6">
      <c r="A122" s="263"/>
      <c r="B122" s="263"/>
      <c r="C122" s="263"/>
      <c r="D122" s="263"/>
      <c r="E122" s="263"/>
      <c r="F122" s="263"/>
    </row>
    <row r="123" spans="1:6">
      <c r="A123" s="263"/>
      <c r="B123" s="263"/>
      <c r="C123" s="263"/>
      <c r="D123" s="263"/>
      <c r="E123" s="263"/>
      <c r="F123" s="263"/>
    </row>
    <row r="124" spans="1:6">
      <c r="A124" s="263"/>
      <c r="B124" s="263"/>
      <c r="C124" s="263"/>
      <c r="D124" s="263"/>
      <c r="E124" s="263"/>
      <c r="F124" s="263"/>
    </row>
    <row r="125" spans="1:6">
      <c r="A125" s="263"/>
      <c r="B125" s="263"/>
      <c r="C125" s="263"/>
      <c r="D125" s="263"/>
      <c r="E125" s="263"/>
      <c r="F125" s="263"/>
    </row>
    <row r="126" spans="1:6">
      <c r="A126" s="263"/>
      <c r="B126" s="263"/>
      <c r="C126" s="263"/>
      <c r="D126" s="263"/>
      <c r="E126" s="263"/>
      <c r="F126" s="263"/>
    </row>
    <row r="127" spans="1:6">
      <c r="A127" s="263"/>
      <c r="B127" s="263"/>
      <c r="C127" s="263"/>
      <c r="D127" s="263"/>
      <c r="E127" s="263"/>
      <c r="F127" s="263"/>
    </row>
    <row r="128" spans="1:6">
      <c r="A128" s="263"/>
      <c r="B128" s="263"/>
      <c r="C128" s="263"/>
      <c r="D128" s="263"/>
      <c r="E128" s="263"/>
      <c r="F128" s="263"/>
    </row>
    <row r="129" spans="1:6">
      <c r="A129" s="263"/>
      <c r="B129" s="263"/>
      <c r="C129" s="263"/>
      <c r="D129" s="263"/>
      <c r="E129" s="263"/>
      <c r="F129" s="263"/>
    </row>
    <row r="130" spans="1:6">
      <c r="A130" s="263"/>
      <c r="B130" s="263"/>
      <c r="C130" s="263"/>
      <c r="D130" s="263"/>
      <c r="E130" s="263"/>
      <c r="F130" s="263"/>
    </row>
    <row r="131" spans="1:6">
      <c r="A131" s="263"/>
      <c r="B131" s="263"/>
      <c r="C131" s="263"/>
      <c r="D131" s="263"/>
      <c r="E131" s="263"/>
      <c r="F131" s="263"/>
    </row>
    <row r="132" spans="1:6">
      <c r="A132" s="263"/>
      <c r="B132" s="263"/>
      <c r="C132" s="263"/>
      <c r="D132" s="263"/>
      <c r="E132" s="263"/>
      <c r="F132" s="263"/>
    </row>
    <row r="133" spans="1:6">
      <c r="A133" s="263"/>
      <c r="B133" s="263"/>
      <c r="C133" s="263"/>
      <c r="D133" s="263"/>
      <c r="E133" s="263"/>
      <c r="F133" s="263"/>
    </row>
    <row r="134" spans="1:6">
      <c r="A134" s="263"/>
      <c r="B134" s="263"/>
      <c r="C134" s="263"/>
      <c r="D134" s="263"/>
      <c r="E134" s="263"/>
      <c r="F134" s="263"/>
    </row>
    <row r="135" spans="1:6">
      <c r="A135" s="263"/>
      <c r="B135" s="263"/>
      <c r="C135" s="263"/>
      <c r="D135" s="263"/>
      <c r="E135" s="263"/>
      <c r="F135" s="263"/>
    </row>
    <row r="136" spans="1:6">
      <c r="A136" s="263"/>
      <c r="B136" s="263"/>
      <c r="C136" s="263"/>
      <c r="D136" s="263"/>
      <c r="E136" s="263"/>
      <c r="F136" s="263"/>
    </row>
    <row r="137" spans="1:6">
      <c r="A137" s="263"/>
      <c r="B137" s="263"/>
      <c r="C137" s="263"/>
      <c r="D137" s="263"/>
      <c r="E137" s="263"/>
      <c r="F137" s="263"/>
    </row>
    <row r="138" spans="1:6">
      <c r="A138" s="263"/>
      <c r="B138" s="263"/>
      <c r="C138" s="263"/>
      <c r="D138" s="263"/>
      <c r="E138" s="263"/>
      <c r="F138" s="263"/>
    </row>
    <row r="139" spans="1:6">
      <c r="A139" s="263"/>
      <c r="B139" s="263"/>
      <c r="C139" s="263"/>
      <c r="D139" s="263"/>
      <c r="E139" s="263"/>
      <c r="F139" s="263"/>
    </row>
    <row r="140" spans="1:6">
      <c r="A140" s="263"/>
      <c r="B140" s="263"/>
      <c r="C140" s="263"/>
      <c r="D140" s="263"/>
      <c r="E140" s="263"/>
      <c r="F140" s="263"/>
    </row>
    <row r="141" spans="1:6">
      <c r="A141" s="263"/>
      <c r="B141" s="263"/>
      <c r="C141" s="263"/>
      <c r="D141" s="263"/>
      <c r="E141" s="263"/>
      <c r="F141" s="263"/>
    </row>
    <row r="142" spans="1:6">
      <c r="A142" s="263"/>
      <c r="B142" s="263"/>
      <c r="C142" s="263"/>
      <c r="D142" s="263"/>
      <c r="E142" s="263"/>
      <c r="F142" s="263"/>
    </row>
    <row r="143" spans="1:6">
      <c r="A143" s="263"/>
      <c r="B143" s="263"/>
      <c r="C143" s="263"/>
      <c r="D143" s="263"/>
      <c r="E143" s="263"/>
      <c r="F143" s="263"/>
    </row>
    <row r="144" spans="1:6">
      <c r="A144" s="263"/>
      <c r="B144" s="263"/>
      <c r="C144" s="263"/>
      <c r="D144" s="263"/>
      <c r="E144" s="263"/>
      <c r="F144" s="263"/>
    </row>
    <row r="145" spans="1:6">
      <c r="A145" s="263"/>
      <c r="B145" s="263"/>
      <c r="C145" s="263"/>
      <c r="D145" s="263"/>
      <c r="E145" s="263"/>
      <c r="F145" s="263"/>
    </row>
    <row r="146" spans="1:6">
      <c r="A146" s="263"/>
      <c r="B146" s="263"/>
      <c r="C146" s="263"/>
      <c r="D146" s="263"/>
      <c r="E146" s="263"/>
      <c r="F146" s="263"/>
    </row>
    <row r="147" spans="1:6">
      <c r="A147" s="263"/>
      <c r="B147" s="263"/>
      <c r="C147" s="263"/>
      <c r="D147" s="263"/>
      <c r="E147" s="263"/>
      <c r="F147" s="263"/>
    </row>
    <row r="148" spans="1:6">
      <c r="A148" s="263"/>
      <c r="B148" s="263"/>
      <c r="C148" s="263"/>
      <c r="D148" s="263"/>
      <c r="E148" s="263"/>
      <c r="F148" s="263"/>
    </row>
    <row r="149" spans="1:6">
      <c r="A149" s="263"/>
      <c r="B149" s="263"/>
      <c r="C149" s="263"/>
      <c r="D149" s="263"/>
      <c r="E149" s="263"/>
      <c r="F149" s="263"/>
    </row>
    <row r="150" spans="1:6">
      <c r="A150" s="263"/>
      <c r="B150" s="263"/>
      <c r="C150" s="263"/>
      <c r="D150" s="263"/>
      <c r="E150" s="263"/>
      <c r="F150" s="263"/>
    </row>
    <row r="151" spans="1:6">
      <c r="A151" s="263"/>
      <c r="B151" s="263"/>
      <c r="C151" s="263"/>
      <c r="D151" s="263"/>
      <c r="E151" s="263"/>
      <c r="F151" s="263"/>
    </row>
    <row r="152" spans="1:6">
      <c r="A152" s="263"/>
      <c r="B152" s="263"/>
      <c r="C152" s="263"/>
      <c r="D152" s="263"/>
      <c r="E152" s="263"/>
      <c r="F152" s="263"/>
    </row>
    <row r="153" spans="1:6">
      <c r="A153" s="263"/>
      <c r="B153" s="263"/>
      <c r="C153" s="263"/>
      <c r="D153" s="263"/>
      <c r="E153" s="263"/>
      <c r="F153" s="263"/>
    </row>
    <row r="154" spans="1:6">
      <c r="A154" s="263"/>
      <c r="B154" s="263"/>
      <c r="C154" s="263"/>
      <c r="D154" s="263"/>
      <c r="E154" s="263"/>
      <c r="F154" s="263"/>
    </row>
    <row r="155" spans="1:6">
      <c r="A155" s="263"/>
      <c r="B155" s="263"/>
      <c r="C155" s="263"/>
      <c r="D155" s="263"/>
      <c r="E155" s="263"/>
      <c r="F155" s="263"/>
    </row>
    <row r="156" spans="1:6">
      <c r="A156" s="263"/>
      <c r="B156" s="263"/>
      <c r="C156" s="263"/>
      <c r="D156" s="263"/>
      <c r="E156" s="263"/>
      <c r="F156" s="263"/>
    </row>
    <row r="157" spans="1:6">
      <c r="A157" s="263"/>
      <c r="B157" s="263"/>
      <c r="C157" s="263"/>
      <c r="D157" s="263"/>
      <c r="E157" s="263"/>
      <c r="F157" s="263"/>
    </row>
    <row r="158" spans="1:6">
      <c r="A158" s="263"/>
      <c r="B158" s="263"/>
      <c r="C158" s="263"/>
      <c r="D158" s="263"/>
      <c r="E158" s="263"/>
      <c r="F158" s="263"/>
    </row>
    <row r="159" spans="1:6">
      <c r="A159" s="263"/>
      <c r="B159" s="263"/>
      <c r="C159" s="263"/>
      <c r="D159" s="263"/>
      <c r="E159" s="263"/>
      <c r="F159" s="263"/>
    </row>
    <row r="160" spans="1:6">
      <c r="A160" s="263"/>
      <c r="B160" s="263"/>
      <c r="C160" s="263"/>
      <c r="D160" s="263"/>
      <c r="E160" s="263"/>
      <c r="F160" s="263"/>
    </row>
    <row r="161" spans="1:6">
      <c r="A161" s="263"/>
      <c r="B161" s="263"/>
      <c r="C161" s="263"/>
      <c r="D161" s="263"/>
      <c r="E161" s="263"/>
      <c r="F161" s="263"/>
    </row>
    <row r="162" spans="1:6">
      <c r="A162" s="263"/>
      <c r="B162" s="263"/>
      <c r="C162" s="263"/>
      <c r="D162" s="263"/>
      <c r="E162" s="263"/>
      <c r="F162" s="263"/>
    </row>
    <row r="163" spans="1:6">
      <c r="A163" s="263"/>
      <c r="B163" s="263"/>
      <c r="C163" s="263"/>
      <c r="D163" s="263"/>
      <c r="E163" s="263"/>
      <c r="F163" s="263"/>
    </row>
    <row r="164" spans="1:6">
      <c r="A164" s="263"/>
      <c r="B164" s="263"/>
      <c r="C164" s="263"/>
      <c r="D164" s="263"/>
      <c r="E164" s="263"/>
      <c r="F164" s="263"/>
    </row>
    <row r="165" spans="1:6">
      <c r="A165" s="263"/>
      <c r="B165" s="263"/>
      <c r="C165" s="263"/>
      <c r="D165" s="263"/>
      <c r="E165" s="263"/>
      <c r="F165" s="263"/>
    </row>
    <row r="166" spans="1:6">
      <c r="A166" s="263"/>
      <c r="B166" s="263"/>
      <c r="C166" s="263"/>
      <c r="D166" s="263"/>
      <c r="E166" s="263"/>
      <c r="F166" s="263"/>
    </row>
    <row r="167" spans="1:6">
      <c r="A167" s="263"/>
      <c r="B167" s="263"/>
      <c r="C167" s="263"/>
      <c r="D167" s="263"/>
      <c r="E167" s="263"/>
      <c r="F167" s="263"/>
    </row>
    <row r="168" spans="1:6">
      <c r="A168" s="263"/>
      <c r="B168" s="263"/>
      <c r="C168" s="263"/>
      <c r="D168" s="263"/>
      <c r="E168" s="263"/>
      <c r="F168" s="263"/>
    </row>
    <row r="169" spans="1:6">
      <c r="A169" s="263"/>
      <c r="B169" s="263"/>
      <c r="C169" s="263"/>
      <c r="D169" s="263"/>
      <c r="E169" s="263"/>
      <c r="F169" s="263"/>
    </row>
    <row r="170" spans="1:6">
      <c r="A170" s="263"/>
      <c r="B170" s="263"/>
      <c r="C170" s="263"/>
      <c r="D170" s="263"/>
      <c r="E170" s="263"/>
      <c r="F170" s="263"/>
    </row>
    <row r="171" spans="1:6">
      <c r="A171" s="263"/>
      <c r="B171" s="263"/>
      <c r="C171" s="263"/>
      <c r="D171" s="263"/>
      <c r="E171" s="263"/>
      <c r="F171" s="263"/>
    </row>
    <row r="172" spans="1:6">
      <c r="A172" s="263"/>
      <c r="B172" s="263"/>
      <c r="C172" s="263"/>
      <c r="D172" s="263"/>
      <c r="E172" s="263"/>
      <c r="F172" s="263"/>
    </row>
    <row r="173" spans="1:6">
      <c r="A173" s="263"/>
      <c r="B173" s="263"/>
      <c r="C173" s="263"/>
      <c r="D173" s="263"/>
      <c r="E173" s="263"/>
      <c r="F173" s="263"/>
    </row>
    <row r="174" spans="1:6">
      <c r="A174" s="263"/>
      <c r="B174" s="263"/>
      <c r="C174" s="263"/>
      <c r="D174" s="263"/>
      <c r="E174" s="263"/>
      <c r="F174" s="263"/>
    </row>
    <row r="175" spans="1:6">
      <c r="A175" s="263"/>
      <c r="B175" s="263"/>
      <c r="C175" s="263"/>
      <c r="D175" s="263"/>
      <c r="E175" s="263"/>
      <c r="F175" s="263"/>
    </row>
    <row r="176" spans="1:6">
      <c r="A176" s="263"/>
      <c r="B176" s="263"/>
      <c r="C176" s="263"/>
      <c r="D176" s="263"/>
      <c r="E176" s="263"/>
      <c r="F176" s="263"/>
    </row>
    <row r="177" spans="1:6">
      <c r="A177" s="263"/>
      <c r="B177" s="263"/>
      <c r="C177" s="263"/>
      <c r="D177" s="263"/>
      <c r="E177" s="263"/>
      <c r="F177" s="263"/>
    </row>
    <row r="178" spans="1:6">
      <c r="A178" s="263"/>
      <c r="B178" s="263"/>
      <c r="C178" s="263"/>
      <c r="D178" s="263"/>
      <c r="E178" s="263"/>
      <c r="F178" s="263"/>
    </row>
    <row r="179" spans="1:6">
      <c r="A179" s="263"/>
      <c r="B179" s="263"/>
      <c r="C179" s="263"/>
      <c r="D179" s="263"/>
      <c r="E179" s="263"/>
      <c r="F179" s="263"/>
    </row>
    <row r="180" spans="1:6">
      <c r="A180" s="263"/>
      <c r="B180" s="263"/>
      <c r="C180" s="263"/>
      <c r="D180" s="263"/>
      <c r="E180" s="263"/>
      <c r="F180" s="263"/>
    </row>
    <row r="181" spans="1:6">
      <c r="A181" s="263"/>
      <c r="B181" s="263"/>
      <c r="C181" s="263"/>
      <c r="D181" s="263"/>
      <c r="E181" s="263"/>
      <c r="F181" s="263"/>
    </row>
    <row r="182" spans="1:6">
      <c r="A182" s="263"/>
      <c r="B182" s="263"/>
      <c r="C182" s="263"/>
      <c r="D182" s="263"/>
      <c r="E182" s="263"/>
      <c r="F182" s="263"/>
    </row>
    <row r="183" spans="1:6">
      <c r="A183" s="263"/>
      <c r="B183" s="263"/>
      <c r="C183" s="263"/>
      <c r="D183" s="263"/>
      <c r="E183" s="263"/>
      <c r="F183" s="263"/>
    </row>
    <row r="184" spans="1:6">
      <c r="A184" s="263"/>
      <c r="B184" s="263"/>
      <c r="C184" s="263"/>
      <c r="D184" s="263"/>
      <c r="E184" s="263"/>
      <c r="F184" s="263"/>
    </row>
    <row r="185" spans="1:6">
      <c r="A185" s="263"/>
      <c r="B185" s="263"/>
      <c r="C185" s="263"/>
      <c r="D185" s="263"/>
      <c r="E185" s="263"/>
      <c r="F185" s="263"/>
    </row>
    <row r="186" spans="1:6">
      <c r="A186" s="263"/>
      <c r="B186" s="263"/>
      <c r="C186" s="263"/>
      <c r="D186" s="263"/>
      <c r="E186" s="263"/>
      <c r="F186" s="263"/>
    </row>
    <row r="187" spans="1:6">
      <c r="A187" s="263"/>
      <c r="B187" s="263"/>
      <c r="C187" s="263"/>
      <c r="D187" s="263"/>
      <c r="E187" s="263"/>
      <c r="F187" s="263"/>
    </row>
    <row r="188" spans="1:6">
      <c r="A188" s="263"/>
      <c r="B188" s="263"/>
      <c r="C188" s="263"/>
      <c r="D188" s="263"/>
      <c r="E188" s="263"/>
      <c r="F188" s="263"/>
    </row>
    <row r="189" spans="1:6">
      <c r="A189" s="263"/>
      <c r="B189" s="263"/>
      <c r="C189" s="263"/>
      <c r="D189" s="263"/>
      <c r="E189" s="263"/>
      <c r="F189" s="263"/>
    </row>
    <row r="190" spans="1:6">
      <c r="A190" s="263"/>
      <c r="B190" s="263"/>
      <c r="C190" s="263"/>
      <c r="D190" s="263"/>
      <c r="E190" s="263"/>
      <c r="F190" s="263"/>
    </row>
    <row r="191" spans="1:6">
      <c r="A191" s="263"/>
      <c r="B191" s="263"/>
      <c r="C191" s="263"/>
      <c r="D191" s="263"/>
      <c r="E191" s="263"/>
      <c r="F191" s="263"/>
    </row>
    <row r="192" spans="1:6">
      <c r="A192" s="263"/>
      <c r="B192" s="263"/>
      <c r="C192" s="263"/>
      <c r="D192" s="263"/>
      <c r="E192" s="263"/>
      <c r="F192" s="263"/>
    </row>
    <row r="193" spans="1:6">
      <c r="A193" s="263"/>
      <c r="B193" s="263"/>
      <c r="C193" s="263"/>
      <c r="D193" s="263"/>
      <c r="E193" s="263"/>
      <c r="F193" s="263"/>
    </row>
    <row r="194" spans="1:6">
      <c r="A194" s="263"/>
      <c r="B194" s="263"/>
      <c r="C194" s="263"/>
      <c r="D194" s="263"/>
      <c r="E194" s="263"/>
      <c r="F194" s="263"/>
    </row>
    <row r="195" spans="1:6">
      <c r="A195" s="263"/>
      <c r="B195" s="263"/>
      <c r="C195" s="263"/>
      <c r="D195" s="263"/>
      <c r="E195" s="263"/>
      <c r="F195" s="263"/>
    </row>
    <row r="196" spans="1:6">
      <c r="A196" s="263"/>
      <c r="B196" s="263"/>
      <c r="C196" s="263"/>
      <c r="D196" s="263"/>
      <c r="E196" s="263"/>
      <c r="F196" s="263"/>
    </row>
    <row r="197" spans="1:6">
      <c r="A197" s="263"/>
      <c r="B197" s="263"/>
      <c r="C197" s="263"/>
      <c r="D197" s="263"/>
      <c r="E197" s="263"/>
      <c r="F197" s="263"/>
    </row>
    <row r="198" spans="1:6">
      <c r="A198" s="263"/>
      <c r="B198" s="263"/>
      <c r="C198" s="263"/>
      <c r="D198" s="263"/>
      <c r="E198" s="263"/>
      <c r="F198" s="263"/>
    </row>
    <row r="199" spans="1:6">
      <c r="A199" s="263"/>
      <c r="B199" s="263"/>
      <c r="C199" s="263"/>
      <c r="D199" s="263"/>
      <c r="E199" s="263"/>
      <c r="F199" s="263"/>
    </row>
    <row r="200" spans="1:6">
      <c r="A200" s="263"/>
      <c r="B200" s="263"/>
      <c r="C200" s="263"/>
      <c r="D200" s="263"/>
      <c r="E200" s="263"/>
      <c r="F200" s="263"/>
    </row>
    <row r="201" spans="1:6">
      <c r="A201" s="263"/>
      <c r="B201" s="263"/>
      <c r="C201" s="263"/>
      <c r="D201" s="263"/>
      <c r="E201" s="263"/>
      <c r="F201" s="263"/>
    </row>
    <row r="202" spans="1:6">
      <c r="A202" s="263"/>
      <c r="B202" s="263"/>
      <c r="C202" s="263"/>
      <c r="D202" s="263"/>
      <c r="E202" s="263"/>
      <c r="F202" s="263"/>
    </row>
    <row r="203" spans="1:6">
      <c r="A203" s="263"/>
      <c r="B203" s="263"/>
      <c r="C203" s="263"/>
      <c r="D203" s="263"/>
      <c r="E203" s="263"/>
      <c r="F203" s="263"/>
    </row>
    <row r="204" spans="1:6">
      <c r="A204" s="263"/>
      <c r="B204" s="263"/>
      <c r="C204" s="263"/>
      <c r="D204" s="263"/>
      <c r="E204" s="263"/>
      <c r="F204" s="263"/>
    </row>
    <row r="205" spans="1:6">
      <c r="A205" s="263"/>
      <c r="B205" s="263"/>
      <c r="C205" s="263"/>
      <c r="D205" s="263"/>
      <c r="E205" s="263"/>
      <c r="F205" s="263"/>
    </row>
    <row r="206" spans="1:6">
      <c r="A206" s="263"/>
      <c r="B206" s="263"/>
      <c r="C206" s="263"/>
      <c r="D206" s="263"/>
      <c r="E206" s="263"/>
      <c r="F206" s="263"/>
    </row>
    <row r="207" spans="1:6">
      <c r="A207" s="263"/>
      <c r="B207" s="263"/>
      <c r="C207" s="263"/>
      <c r="D207" s="263"/>
      <c r="E207" s="263"/>
      <c r="F207" s="263"/>
    </row>
    <row r="208" spans="1:6">
      <c r="A208" s="263"/>
      <c r="B208" s="263"/>
      <c r="C208" s="263"/>
      <c r="D208" s="263"/>
      <c r="E208" s="263"/>
      <c r="F208" s="263"/>
    </row>
    <row r="209" spans="1:6">
      <c r="A209" s="263"/>
      <c r="B209" s="263"/>
      <c r="C209" s="263"/>
      <c r="D209" s="263"/>
      <c r="E209" s="263"/>
      <c r="F209" s="263"/>
    </row>
    <row r="210" spans="1:6">
      <c r="A210" s="263"/>
      <c r="B210" s="263"/>
      <c r="C210" s="263"/>
      <c r="D210" s="263"/>
      <c r="E210" s="263"/>
      <c r="F210" s="263"/>
    </row>
    <row r="211" spans="1:6">
      <c r="A211" s="263"/>
      <c r="B211" s="263"/>
      <c r="C211" s="263"/>
      <c r="D211" s="263"/>
      <c r="E211" s="263"/>
      <c r="F211" s="263"/>
    </row>
    <row r="212" spans="1:6">
      <c r="A212" s="263"/>
      <c r="B212" s="263"/>
      <c r="C212" s="263"/>
      <c r="D212" s="263"/>
      <c r="E212" s="263"/>
      <c r="F212" s="263"/>
    </row>
    <row r="213" spans="1:6">
      <c r="A213" s="263"/>
      <c r="B213" s="263"/>
      <c r="C213" s="263"/>
      <c r="D213" s="263"/>
      <c r="E213" s="263"/>
      <c r="F213" s="263"/>
    </row>
    <row r="214" spans="1:6">
      <c r="A214" s="263"/>
      <c r="B214" s="263"/>
      <c r="C214" s="263"/>
      <c r="D214" s="263"/>
      <c r="E214" s="263"/>
      <c r="F214" s="263"/>
    </row>
    <row r="215" spans="1:6">
      <c r="A215" s="263"/>
      <c r="B215" s="263"/>
      <c r="C215" s="263"/>
      <c r="D215" s="263"/>
      <c r="E215" s="263"/>
      <c r="F215" s="263"/>
    </row>
    <row r="216" spans="1:6">
      <c r="A216" s="263"/>
      <c r="B216" s="263"/>
      <c r="C216" s="263"/>
      <c r="D216" s="263"/>
      <c r="E216" s="263"/>
      <c r="F216" s="263"/>
    </row>
    <row r="217" spans="1:6">
      <c r="A217" s="263"/>
      <c r="B217" s="263"/>
      <c r="C217" s="263"/>
      <c r="D217" s="263"/>
      <c r="E217" s="263"/>
      <c r="F217" s="263"/>
    </row>
    <row r="218" spans="1:6">
      <c r="A218" s="263"/>
      <c r="B218" s="263"/>
      <c r="C218" s="263"/>
      <c r="D218" s="263"/>
      <c r="E218" s="263"/>
      <c r="F218" s="263"/>
    </row>
    <row r="219" spans="1:6">
      <c r="A219" s="263"/>
      <c r="B219" s="263"/>
      <c r="C219" s="263"/>
      <c r="D219" s="263"/>
      <c r="E219" s="263"/>
      <c r="F219" s="263"/>
    </row>
    <row r="220" spans="1:6">
      <c r="A220" s="263"/>
      <c r="B220" s="263"/>
      <c r="C220" s="263"/>
      <c r="D220" s="263"/>
      <c r="E220" s="263"/>
      <c r="F220" s="263"/>
    </row>
    <row r="221" spans="1:6">
      <c r="A221" s="263"/>
      <c r="B221" s="263"/>
      <c r="C221" s="263"/>
      <c r="D221" s="263"/>
      <c r="E221" s="263"/>
      <c r="F221" s="263"/>
    </row>
    <row r="222" spans="1:6">
      <c r="A222" s="263"/>
      <c r="B222" s="263"/>
      <c r="C222" s="263"/>
      <c r="D222" s="263"/>
      <c r="E222" s="263"/>
      <c r="F222" s="263"/>
    </row>
    <row r="223" spans="1:6">
      <c r="A223" s="263"/>
      <c r="B223" s="263"/>
      <c r="C223" s="263"/>
      <c r="D223" s="263"/>
      <c r="E223" s="263"/>
      <c r="F223" s="263"/>
    </row>
    <row r="224" spans="1:6">
      <c r="A224" s="263"/>
      <c r="B224" s="263"/>
      <c r="C224" s="263"/>
      <c r="D224" s="263"/>
      <c r="E224" s="263"/>
      <c r="F224" s="263"/>
    </row>
    <row r="225" spans="1:6">
      <c r="A225" s="263"/>
      <c r="B225" s="263"/>
      <c r="C225" s="263"/>
      <c r="D225" s="263"/>
      <c r="E225" s="263"/>
      <c r="F225" s="263"/>
    </row>
    <row r="226" spans="1:6">
      <c r="A226" s="263"/>
      <c r="B226" s="263"/>
      <c r="C226" s="263"/>
      <c r="D226" s="263"/>
      <c r="E226" s="263"/>
      <c r="F226" s="263"/>
    </row>
    <row r="227" spans="1:6">
      <c r="A227" s="263"/>
      <c r="B227" s="263"/>
      <c r="C227" s="263"/>
      <c r="D227" s="263"/>
      <c r="E227" s="263"/>
      <c r="F227" s="263"/>
    </row>
    <row r="228" spans="1:6">
      <c r="A228" s="263"/>
      <c r="B228" s="263"/>
      <c r="C228" s="263"/>
      <c r="D228" s="263"/>
      <c r="E228" s="263"/>
      <c r="F228" s="263"/>
    </row>
    <row r="229" spans="1:6">
      <c r="A229" s="263"/>
      <c r="B229" s="263"/>
      <c r="C229" s="263"/>
      <c r="D229" s="263"/>
      <c r="E229" s="263"/>
      <c r="F229" s="263"/>
    </row>
    <row r="230" spans="1:6">
      <c r="A230" s="263"/>
      <c r="B230" s="263"/>
      <c r="C230" s="263"/>
      <c r="D230" s="263"/>
      <c r="E230" s="263"/>
      <c r="F230" s="263"/>
    </row>
    <row r="231" spans="1:6">
      <c r="A231" s="263"/>
      <c r="B231" s="263"/>
      <c r="C231" s="263"/>
      <c r="D231" s="263"/>
      <c r="E231" s="263"/>
      <c r="F231" s="263"/>
    </row>
    <row r="232" spans="1:6">
      <c r="A232" s="263"/>
      <c r="B232" s="263"/>
      <c r="C232" s="263"/>
      <c r="D232" s="263"/>
      <c r="E232" s="263"/>
      <c r="F232" s="263"/>
    </row>
    <row r="233" spans="1:6">
      <c r="A233" s="263"/>
      <c r="B233" s="263"/>
      <c r="C233" s="263"/>
      <c r="D233" s="263"/>
      <c r="E233" s="263"/>
      <c r="F233" s="263"/>
    </row>
    <row r="234" spans="1:6">
      <c r="A234" s="263"/>
      <c r="B234" s="263"/>
      <c r="C234" s="263"/>
      <c r="D234" s="263"/>
      <c r="E234" s="263"/>
      <c r="F234" s="263"/>
    </row>
    <row r="235" spans="1:6">
      <c r="A235" s="263"/>
      <c r="B235" s="263"/>
      <c r="C235" s="263"/>
      <c r="D235" s="263"/>
      <c r="E235" s="263"/>
      <c r="F235" s="263"/>
    </row>
    <row r="236" spans="1:6">
      <c r="A236" s="263"/>
      <c r="B236" s="263"/>
      <c r="C236" s="263"/>
      <c r="D236" s="263"/>
      <c r="E236" s="263"/>
      <c r="F236" s="263"/>
    </row>
    <row r="237" spans="1:6">
      <c r="A237" s="263"/>
      <c r="B237" s="263"/>
      <c r="C237" s="263"/>
      <c r="D237" s="263"/>
      <c r="E237" s="263"/>
      <c r="F237" s="263"/>
    </row>
    <row r="238" spans="1:6">
      <c r="A238" s="263"/>
      <c r="B238" s="263"/>
      <c r="C238" s="263"/>
      <c r="D238" s="263"/>
      <c r="E238" s="263"/>
      <c r="F238" s="263"/>
    </row>
    <row r="239" spans="1:6">
      <c r="A239" s="263"/>
      <c r="B239" s="263"/>
      <c r="C239" s="263"/>
      <c r="D239" s="263"/>
      <c r="E239" s="263"/>
      <c r="F239" s="263"/>
    </row>
    <row r="240" spans="1:6">
      <c r="A240" s="263"/>
      <c r="B240" s="263"/>
      <c r="C240" s="263"/>
      <c r="D240" s="263"/>
      <c r="E240" s="263"/>
      <c r="F240" s="263"/>
    </row>
    <row r="241" spans="1:6">
      <c r="A241" s="263"/>
      <c r="B241" s="263"/>
      <c r="C241" s="263"/>
      <c r="D241" s="263"/>
      <c r="E241" s="263"/>
      <c r="F241" s="263"/>
    </row>
    <row r="242" spans="1:6">
      <c r="A242" s="263"/>
      <c r="B242" s="263"/>
      <c r="C242" s="263"/>
      <c r="D242" s="263"/>
      <c r="E242" s="263"/>
      <c r="F242" s="263"/>
    </row>
    <row r="243" spans="1:6">
      <c r="A243" s="263"/>
      <c r="B243" s="263"/>
      <c r="C243" s="263"/>
      <c r="D243" s="263"/>
      <c r="E243" s="263"/>
      <c r="F243" s="263"/>
    </row>
    <row r="244" spans="1:6">
      <c r="A244" s="263"/>
      <c r="B244" s="263"/>
      <c r="C244" s="263"/>
      <c r="D244" s="263"/>
      <c r="E244" s="263"/>
      <c r="F244" s="263"/>
    </row>
    <row r="245" spans="1:6">
      <c r="A245" s="263"/>
      <c r="B245" s="263"/>
      <c r="C245" s="263"/>
      <c r="D245" s="263"/>
      <c r="E245" s="263"/>
      <c r="F245" s="263"/>
    </row>
    <row r="246" spans="1:6">
      <c r="A246" s="263"/>
      <c r="B246" s="263"/>
      <c r="C246" s="263"/>
      <c r="D246" s="263"/>
      <c r="E246" s="263"/>
      <c r="F246" s="263"/>
    </row>
    <row r="247" spans="1:6">
      <c r="A247" s="263"/>
      <c r="B247" s="263"/>
      <c r="C247" s="263"/>
      <c r="D247" s="263"/>
      <c r="E247" s="263"/>
      <c r="F247" s="263"/>
    </row>
    <row r="248" spans="1:6">
      <c r="A248" s="263"/>
      <c r="B248" s="263"/>
      <c r="C248" s="263"/>
      <c r="D248" s="263"/>
      <c r="E248" s="263"/>
      <c r="F248" s="263"/>
    </row>
    <row r="249" spans="1:6">
      <c r="A249" s="263"/>
      <c r="B249" s="263"/>
      <c r="C249" s="263"/>
      <c r="D249" s="263"/>
      <c r="E249" s="263"/>
      <c r="F249" s="263"/>
    </row>
    <row r="250" spans="1:6">
      <c r="A250" s="263"/>
      <c r="B250" s="263"/>
      <c r="C250" s="263"/>
      <c r="D250" s="263"/>
      <c r="E250" s="263"/>
      <c r="F250" s="263"/>
    </row>
    <row r="251" spans="1:6">
      <c r="A251" s="263"/>
      <c r="B251" s="263"/>
      <c r="C251" s="263"/>
      <c r="D251" s="263"/>
      <c r="E251" s="263"/>
      <c r="F251" s="263"/>
    </row>
    <row r="252" spans="1:6">
      <c r="A252" s="263"/>
      <c r="B252" s="263"/>
      <c r="C252" s="263"/>
      <c r="D252" s="263"/>
      <c r="E252" s="263"/>
      <c r="F252" s="263"/>
    </row>
    <row r="253" spans="1:6">
      <c r="A253" s="263"/>
      <c r="B253" s="263"/>
      <c r="C253" s="263"/>
      <c r="D253" s="263"/>
      <c r="E253" s="263"/>
      <c r="F253" s="263"/>
    </row>
    <row r="254" spans="1:6">
      <c r="A254" s="263"/>
      <c r="B254" s="263"/>
      <c r="C254" s="263"/>
      <c r="D254" s="263"/>
      <c r="E254" s="263"/>
      <c r="F254" s="263"/>
    </row>
    <row r="255" spans="1:6">
      <c r="A255" s="263"/>
      <c r="B255" s="263"/>
      <c r="C255" s="263"/>
      <c r="D255" s="263"/>
      <c r="E255" s="263"/>
      <c r="F255" s="263"/>
    </row>
    <row r="256" spans="1:6">
      <c r="A256" s="263"/>
      <c r="B256" s="263"/>
      <c r="C256" s="263"/>
      <c r="D256" s="263"/>
      <c r="E256" s="263"/>
      <c r="F256" s="263"/>
    </row>
    <row r="257" spans="1:6">
      <c r="A257" s="263"/>
      <c r="B257" s="263"/>
      <c r="C257" s="263"/>
      <c r="D257" s="263"/>
      <c r="E257" s="263"/>
      <c r="F257" s="263"/>
    </row>
    <row r="258" spans="1:6">
      <c r="A258" s="263"/>
      <c r="B258" s="263"/>
      <c r="C258" s="263"/>
      <c r="D258" s="263"/>
      <c r="E258" s="263"/>
      <c r="F258" s="263"/>
    </row>
    <row r="259" spans="1:6">
      <c r="A259" s="263"/>
      <c r="B259" s="263"/>
      <c r="C259" s="263"/>
      <c r="D259" s="263"/>
      <c r="E259" s="263"/>
      <c r="F259" s="263"/>
    </row>
    <row r="260" spans="1:6">
      <c r="A260" s="263"/>
      <c r="B260" s="263"/>
      <c r="C260" s="263"/>
      <c r="D260" s="263"/>
      <c r="E260" s="263"/>
      <c r="F260" s="263"/>
    </row>
    <row r="261" spans="1:6">
      <c r="A261" s="263"/>
      <c r="B261" s="263"/>
      <c r="C261" s="263"/>
      <c r="D261" s="263"/>
      <c r="E261" s="263"/>
      <c r="F261" s="263"/>
    </row>
    <row r="262" spans="1:6">
      <c r="A262" s="263"/>
      <c r="B262" s="263"/>
      <c r="C262" s="263"/>
      <c r="D262" s="263"/>
      <c r="E262" s="263"/>
      <c r="F262" s="263"/>
    </row>
    <row r="263" spans="1:6">
      <c r="A263" s="263"/>
      <c r="B263" s="263"/>
      <c r="C263" s="263"/>
      <c r="D263" s="263"/>
      <c r="E263" s="263"/>
      <c r="F263" s="263"/>
    </row>
    <row r="264" spans="1:6">
      <c r="A264" s="263"/>
      <c r="B264" s="263"/>
      <c r="C264" s="263"/>
      <c r="D264" s="263"/>
      <c r="E264" s="263"/>
      <c r="F264" s="263"/>
    </row>
    <row r="265" spans="1:6">
      <c r="A265" s="263"/>
      <c r="B265" s="263"/>
      <c r="C265" s="263"/>
      <c r="D265" s="263"/>
      <c r="E265" s="263"/>
      <c r="F265" s="263"/>
    </row>
    <row r="266" spans="1:6">
      <c r="A266" s="263"/>
      <c r="B266" s="263"/>
      <c r="C266" s="263"/>
      <c r="D266" s="263"/>
      <c r="E266" s="263"/>
      <c r="F266" s="263"/>
    </row>
    <row r="267" spans="1:6">
      <c r="A267" s="263"/>
      <c r="B267" s="263"/>
      <c r="C267" s="263"/>
      <c r="D267" s="263"/>
      <c r="E267" s="263"/>
      <c r="F267" s="263"/>
    </row>
    <row r="268" spans="1:6">
      <c r="A268" s="263"/>
      <c r="B268" s="263"/>
      <c r="C268" s="263"/>
      <c r="D268" s="263"/>
      <c r="E268" s="263"/>
      <c r="F268" s="263"/>
    </row>
    <row r="269" spans="1:6">
      <c r="A269" s="263"/>
      <c r="B269" s="263"/>
      <c r="C269" s="263"/>
      <c r="D269" s="263"/>
      <c r="E269" s="263"/>
      <c r="F269" s="263"/>
    </row>
    <row r="270" spans="1:6">
      <c r="A270" s="263"/>
      <c r="B270" s="263"/>
      <c r="C270" s="263"/>
      <c r="D270" s="263"/>
      <c r="E270" s="263"/>
      <c r="F270" s="263"/>
    </row>
    <row r="271" spans="1:6">
      <c r="A271" s="263"/>
      <c r="B271" s="263"/>
      <c r="C271" s="263"/>
      <c r="D271" s="263"/>
      <c r="E271" s="263"/>
      <c r="F271" s="263"/>
    </row>
    <row r="272" spans="1:6">
      <c r="A272" s="263"/>
      <c r="B272" s="263"/>
      <c r="C272" s="263"/>
      <c r="D272" s="263"/>
      <c r="E272" s="263"/>
      <c r="F272" s="263"/>
    </row>
    <row r="273" spans="1:6">
      <c r="A273" s="263"/>
      <c r="B273" s="263"/>
      <c r="C273" s="263"/>
      <c r="D273" s="263"/>
      <c r="E273" s="263"/>
      <c r="F273" s="263"/>
    </row>
    <row r="274" spans="1:6">
      <c r="A274" s="263"/>
      <c r="B274" s="263"/>
      <c r="C274" s="263"/>
      <c r="D274" s="263"/>
      <c r="E274" s="263"/>
      <c r="F274" s="263"/>
    </row>
    <row r="275" spans="1:6">
      <c r="A275" s="263"/>
      <c r="B275" s="263"/>
      <c r="C275" s="263"/>
      <c r="D275" s="263"/>
      <c r="E275" s="263"/>
      <c r="F275" s="263"/>
    </row>
    <row r="276" spans="1:6">
      <c r="A276" s="263"/>
      <c r="B276" s="263"/>
      <c r="C276" s="263"/>
      <c r="D276" s="263"/>
      <c r="E276" s="263"/>
      <c r="F276" s="263"/>
    </row>
    <row r="277" spans="1:6">
      <c r="A277" s="263"/>
      <c r="B277" s="263"/>
      <c r="C277" s="263"/>
      <c r="D277" s="263"/>
      <c r="E277" s="263"/>
      <c r="F277" s="263"/>
    </row>
    <row r="278" spans="1:6">
      <c r="A278" s="263"/>
      <c r="B278" s="263"/>
      <c r="C278" s="263"/>
      <c r="D278" s="263"/>
      <c r="E278" s="263"/>
      <c r="F278" s="263"/>
    </row>
    <row r="279" spans="1:6">
      <c r="A279" s="263"/>
      <c r="B279" s="263"/>
      <c r="C279" s="263"/>
      <c r="D279" s="263"/>
      <c r="E279" s="263"/>
      <c r="F279" s="263"/>
    </row>
    <row r="280" spans="1:6">
      <c r="A280" s="263"/>
      <c r="B280" s="263"/>
      <c r="C280" s="263"/>
      <c r="D280" s="263"/>
      <c r="E280" s="263"/>
      <c r="F280" s="263"/>
    </row>
    <row r="281" spans="1:6">
      <c r="A281" s="263"/>
      <c r="B281" s="263"/>
      <c r="C281" s="263"/>
      <c r="D281" s="263"/>
      <c r="E281" s="263"/>
      <c r="F281" s="263"/>
    </row>
    <row r="282" spans="1:6">
      <c r="A282" s="263"/>
      <c r="B282" s="263"/>
      <c r="C282" s="263"/>
      <c r="D282" s="263"/>
      <c r="E282" s="263"/>
      <c r="F282" s="263"/>
    </row>
    <row r="283" spans="1:6">
      <c r="A283" s="263"/>
      <c r="B283" s="263"/>
      <c r="C283" s="263"/>
      <c r="D283" s="263"/>
      <c r="E283" s="263"/>
      <c r="F283" s="263"/>
    </row>
    <row r="284" spans="1:6">
      <c r="A284" s="263"/>
      <c r="B284" s="263"/>
      <c r="C284" s="263"/>
      <c r="D284" s="263"/>
      <c r="E284" s="263"/>
      <c r="F284" s="263"/>
    </row>
    <row r="285" spans="1:6">
      <c r="A285" s="263"/>
      <c r="B285" s="263"/>
      <c r="C285" s="263"/>
      <c r="D285" s="263"/>
      <c r="E285" s="263"/>
      <c r="F285" s="263"/>
    </row>
    <row r="286" spans="1:6">
      <c r="A286" s="263"/>
      <c r="B286" s="263"/>
      <c r="C286" s="263"/>
      <c r="D286" s="263"/>
      <c r="E286" s="263"/>
      <c r="F286" s="263"/>
    </row>
    <row r="287" spans="1:6">
      <c r="A287" s="263"/>
      <c r="B287" s="263"/>
      <c r="C287" s="263"/>
      <c r="D287" s="263"/>
      <c r="E287" s="263"/>
      <c r="F287" s="263"/>
    </row>
    <row r="288" spans="1:6">
      <c r="A288" s="263"/>
      <c r="B288" s="263"/>
      <c r="C288" s="263"/>
      <c r="D288" s="263"/>
      <c r="E288" s="263"/>
      <c r="F288" s="263"/>
    </row>
    <row r="289" spans="1:6">
      <c r="A289" s="263"/>
      <c r="B289" s="263"/>
      <c r="C289" s="263"/>
      <c r="D289" s="263"/>
      <c r="E289" s="263"/>
      <c r="F289" s="263"/>
    </row>
    <row r="290" spans="1:6">
      <c r="A290" s="263"/>
      <c r="B290" s="263"/>
      <c r="C290" s="263"/>
      <c r="D290" s="263"/>
      <c r="E290" s="263"/>
      <c r="F290" s="263"/>
    </row>
    <row r="291" spans="1:6">
      <c r="A291" s="263"/>
      <c r="B291" s="263"/>
      <c r="C291" s="263"/>
      <c r="D291" s="263"/>
      <c r="E291" s="263"/>
      <c r="F291" s="263"/>
    </row>
    <row r="292" spans="1:6">
      <c r="A292" s="263"/>
      <c r="B292" s="263"/>
      <c r="C292" s="263"/>
      <c r="D292" s="263"/>
      <c r="E292" s="263"/>
      <c r="F292" s="263"/>
    </row>
    <row r="293" spans="1:6">
      <c r="A293" s="263"/>
      <c r="B293" s="263"/>
      <c r="C293" s="263"/>
      <c r="D293" s="263"/>
      <c r="E293" s="263"/>
      <c r="F293" s="263"/>
    </row>
    <row r="294" spans="1:6">
      <c r="A294" s="263"/>
      <c r="B294" s="263"/>
      <c r="C294" s="263"/>
      <c r="D294" s="263"/>
      <c r="E294" s="263"/>
      <c r="F294" s="263"/>
    </row>
    <row r="295" spans="1:6">
      <c r="A295" s="263"/>
      <c r="B295" s="263"/>
      <c r="C295" s="263"/>
      <c r="D295" s="263"/>
      <c r="E295" s="263"/>
      <c r="F295" s="263"/>
    </row>
    <row r="296" spans="1:6">
      <c r="A296" s="263"/>
      <c r="B296" s="263"/>
      <c r="C296" s="263"/>
      <c r="D296" s="263"/>
      <c r="E296" s="263"/>
      <c r="F296" s="263"/>
    </row>
    <row r="297" spans="1:6">
      <c r="A297" s="263"/>
      <c r="B297" s="263"/>
      <c r="C297" s="263"/>
      <c r="D297" s="263"/>
      <c r="E297" s="263"/>
      <c r="F297" s="263"/>
    </row>
    <row r="298" spans="1:6">
      <c r="A298" s="263"/>
      <c r="B298" s="263"/>
      <c r="C298" s="263"/>
      <c r="D298" s="263"/>
      <c r="E298" s="263"/>
      <c r="F298" s="263"/>
    </row>
    <row r="299" spans="1:6">
      <c r="A299" s="263"/>
      <c r="B299" s="263"/>
      <c r="C299" s="263"/>
      <c r="D299" s="263"/>
      <c r="E299" s="263"/>
      <c r="F299" s="263"/>
    </row>
    <row r="300" spans="1:6">
      <c r="A300" s="263"/>
      <c r="B300" s="263"/>
      <c r="C300" s="263"/>
      <c r="D300" s="263"/>
      <c r="E300" s="263"/>
      <c r="F300" s="263"/>
    </row>
    <row r="301" spans="1:6">
      <c r="A301" s="263"/>
      <c r="B301" s="263"/>
      <c r="C301" s="263"/>
      <c r="D301" s="263"/>
      <c r="E301" s="263"/>
      <c r="F301" s="263"/>
    </row>
    <row r="302" spans="1:6">
      <c r="A302" s="263"/>
      <c r="B302" s="263"/>
      <c r="C302" s="263"/>
      <c r="D302" s="263"/>
      <c r="E302" s="263"/>
      <c r="F302" s="263"/>
    </row>
    <row r="303" spans="1:6">
      <c r="A303" s="263"/>
      <c r="B303" s="263"/>
      <c r="C303" s="263"/>
      <c r="D303" s="263"/>
      <c r="E303" s="263"/>
      <c r="F303" s="263"/>
    </row>
    <row r="304" spans="1:6">
      <c r="A304" s="263"/>
      <c r="B304" s="263"/>
      <c r="C304" s="263"/>
      <c r="D304" s="263"/>
      <c r="E304" s="263"/>
      <c r="F304" s="263"/>
    </row>
    <row r="305" spans="1:6">
      <c r="A305" s="263"/>
      <c r="B305" s="263"/>
      <c r="C305" s="263"/>
      <c r="D305" s="263"/>
      <c r="E305" s="263"/>
      <c r="F305" s="263"/>
    </row>
    <row r="306" spans="1:6">
      <c r="A306" s="263"/>
      <c r="B306" s="263"/>
      <c r="C306" s="263"/>
      <c r="D306" s="263"/>
      <c r="E306" s="263"/>
      <c r="F306" s="263"/>
    </row>
    <row r="307" spans="1:6">
      <c r="A307" s="263"/>
      <c r="B307" s="263"/>
      <c r="C307" s="263"/>
      <c r="D307" s="263"/>
      <c r="E307" s="263"/>
      <c r="F307" s="263"/>
    </row>
    <row r="308" spans="1:6">
      <c r="A308" s="263"/>
      <c r="B308" s="263"/>
      <c r="C308" s="263"/>
      <c r="D308" s="263"/>
      <c r="E308" s="263"/>
      <c r="F308" s="263"/>
    </row>
    <row r="309" spans="1:6">
      <c r="A309" s="263"/>
      <c r="B309" s="263"/>
      <c r="C309" s="263"/>
      <c r="D309" s="263"/>
      <c r="E309" s="263"/>
      <c r="F309" s="263"/>
    </row>
    <row r="310" spans="1:6">
      <c r="A310" s="263"/>
      <c r="B310" s="263"/>
      <c r="C310" s="263"/>
      <c r="D310" s="263"/>
      <c r="E310" s="263"/>
      <c r="F310" s="263"/>
    </row>
    <row r="311" spans="1:6">
      <c r="A311" s="263"/>
      <c r="B311" s="263"/>
      <c r="C311" s="263"/>
      <c r="D311" s="263"/>
      <c r="E311" s="263"/>
      <c r="F311" s="263"/>
    </row>
    <row r="312" spans="1:6">
      <c r="A312" s="263"/>
      <c r="B312" s="263"/>
      <c r="C312" s="263"/>
      <c r="D312" s="263"/>
      <c r="E312" s="263"/>
      <c r="F312" s="263"/>
    </row>
    <row r="313" spans="1:6">
      <c r="A313" s="263"/>
      <c r="B313" s="263"/>
      <c r="C313" s="263"/>
      <c r="D313" s="263"/>
      <c r="E313" s="263"/>
      <c r="F313" s="263"/>
    </row>
    <row r="314" spans="1:6">
      <c r="A314" s="263"/>
      <c r="B314" s="263"/>
      <c r="C314" s="263"/>
      <c r="D314" s="263"/>
      <c r="E314" s="263"/>
      <c r="F314" s="263"/>
    </row>
    <row r="315" spans="1:6">
      <c r="A315" s="263"/>
      <c r="B315" s="263"/>
      <c r="C315" s="263"/>
      <c r="D315" s="263"/>
      <c r="E315" s="263"/>
      <c r="F315" s="263"/>
    </row>
    <row r="316" spans="1:6">
      <c r="A316" s="263"/>
      <c r="B316" s="263"/>
      <c r="C316" s="263"/>
      <c r="D316" s="263"/>
      <c r="E316" s="263"/>
      <c r="F316" s="263"/>
    </row>
    <row r="317" spans="1:6">
      <c r="A317" s="263"/>
      <c r="B317" s="263"/>
      <c r="C317" s="263"/>
      <c r="D317" s="263"/>
      <c r="E317" s="263"/>
      <c r="F317" s="263"/>
    </row>
    <row r="318" spans="1:6">
      <c r="A318" s="263"/>
      <c r="B318" s="263"/>
      <c r="C318" s="263"/>
      <c r="D318" s="263"/>
      <c r="E318" s="263"/>
      <c r="F318" s="263"/>
    </row>
    <row r="319" spans="1:6">
      <c r="A319" s="263"/>
      <c r="B319" s="263"/>
      <c r="C319" s="263"/>
      <c r="D319" s="263"/>
      <c r="E319" s="263"/>
      <c r="F319" s="263"/>
    </row>
    <row r="320" spans="1:6">
      <c r="A320" s="263"/>
      <c r="B320" s="263"/>
      <c r="C320" s="263"/>
      <c r="D320" s="263"/>
      <c r="E320" s="263"/>
      <c r="F320" s="263"/>
    </row>
    <row r="321" spans="1:6">
      <c r="A321" s="263"/>
      <c r="B321" s="263"/>
      <c r="C321" s="263"/>
      <c r="D321" s="263"/>
      <c r="E321" s="263"/>
      <c r="F321" s="263"/>
    </row>
    <row r="322" spans="1:6">
      <c r="A322" s="263"/>
      <c r="B322" s="263"/>
      <c r="C322" s="263"/>
      <c r="D322" s="263"/>
      <c r="E322" s="263"/>
      <c r="F322" s="263"/>
    </row>
    <row r="323" spans="1:6">
      <c r="A323" s="263"/>
      <c r="B323" s="263"/>
      <c r="C323" s="263"/>
      <c r="D323" s="263"/>
      <c r="E323" s="263"/>
      <c r="F323" s="263"/>
    </row>
    <row r="324" spans="1:6">
      <c r="A324" s="263"/>
      <c r="B324" s="263"/>
      <c r="C324" s="263"/>
      <c r="D324" s="263"/>
      <c r="E324" s="263"/>
      <c r="F324" s="263"/>
    </row>
    <row r="325" spans="1:6">
      <c r="A325" s="263"/>
      <c r="B325" s="263"/>
      <c r="C325" s="263"/>
      <c r="D325" s="263"/>
      <c r="E325" s="263"/>
      <c r="F325" s="263"/>
    </row>
    <row r="326" spans="1:6">
      <c r="A326" s="263"/>
      <c r="B326" s="263"/>
      <c r="C326" s="263"/>
      <c r="D326" s="263"/>
      <c r="E326" s="263"/>
      <c r="F326" s="263"/>
    </row>
    <row r="327" spans="1:6">
      <c r="A327" s="263"/>
      <c r="B327" s="263"/>
      <c r="C327" s="263"/>
      <c r="D327" s="263"/>
      <c r="E327" s="263"/>
      <c r="F327" s="263"/>
    </row>
    <row r="328" spans="1:6">
      <c r="A328" s="263"/>
      <c r="B328" s="263"/>
      <c r="C328" s="263"/>
      <c r="D328" s="263"/>
      <c r="E328" s="263"/>
      <c r="F328" s="263"/>
    </row>
    <row r="329" spans="1:6">
      <c r="A329" s="263"/>
      <c r="B329" s="263"/>
      <c r="C329" s="263"/>
      <c r="D329" s="263"/>
      <c r="E329" s="263"/>
      <c r="F329" s="263"/>
    </row>
    <row r="330" spans="1:6">
      <c r="A330" s="263"/>
      <c r="B330" s="263"/>
      <c r="C330" s="263"/>
      <c r="D330" s="263"/>
      <c r="E330" s="263"/>
      <c r="F330" s="263"/>
    </row>
    <row r="331" spans="1:6">
      <c r="A331" s="263"/>
      <c r="B331" s="263"/>
      <c r="C331" s="263"/>
      <c r="D331" s="263"/>
      <c r="E331" s="263"/>
      <c r="F331" s="263"/>
    </row>
    <row r="332" spans="1:6">
      <c r="A332" s="263"/>
      <c r="B332" s="263"/>
      <c r="C332" s="263"/>
      <c r="D332" s="263"/>
      <c r="E332" s="263"/>
      <c r="F332" s="263"/>
    </row>
    <row r="333" spans="1:6">
      <c r="A333" s="263"/>
      <c r="B333" s="263"/>
      <c r="C333" s="263"/>
      <c r="D333" s="263"/>
      <c r="E333" s="263"/>
      <c r="F333" s="263"/>
    </row>
    <row r="334" spans="1:6">
      <c r="A334" s="263"/>
      <c r="B334" s="263"/>
      <c r="C334" s="263"/>
      <c r="D334" s="263"/>
      <c r="E334" s="263"/>
      <c r="F334" s="263"/>
    </row>
    <row r="335" spans="1:6">
      <c r="A335" s="263"/>
      <c r="B335" s="263"/>
      <c r="C335" s="263"/>
      <c r="D335" s="263"/>
      <c r="E335" s="263"/>
      <c r="F335" s="263"/>
    </row>
    <row r="336" spans="1:6">
      <c r="A336" s="263"/>
      <c r="B336" s="263"/>
      <c r="C336" s="263"/>
      <c r="D336" s="263"/>
      <c r="E336" s="263"/>
      <c r="F336" s="263"/>
    </row>
    <row r="337" spans="1:6">
      <c r="A337" s="263"/>
      <c r="B337" s="263"/>
      <c r="C337" s="263"/>
      <c r="D337" s="263"/>
      <c r="E337" s="263"/>
      <c r="F337" s="263"/>
    </row>
    <row r="338" spans="1:6">
      <c r="A338" s="263"/>
      <c r="B338" s="263"/>
      <c r="C338" s="263"/>
      <c r="D338" s="263"/>
      <c r="E338" s="263"/>
      <c r="F338" s="263"/>
    </row>
    <row r="339" spans="1:6">
      <c r="A339" s="263"/>
      <c r="B339" s="263"/>
      <c r="C339" s="263"/>
      <c r="D339" s="263"/>
      <c r="E339" s="263"/>
      <c r="F339" s="263"/>
    </row>
    <row r="340" spans="1:6">
      <c r="A340" s="263"/>
      <c r="B340" s="263"/>
      <c r="C340" s="263"/>
      <c r="D340" s="263"/>
      <c r="E340" s="263"/>
      <c r="F340" s="263"/>
    </row>
    <row r="341" spans="1:6">
      <c r="A341" s="263"/>
      <c r="B341" s="263"/>
      <c r="C341" s="263"/>
      <c r="D341" s="263"/>
      <c r="E341" s="263"/>
      <c r="F341" s="263"/>
    </row>
    <row r="342" spans="1:6">
      <c r="A342" s="263"/>
      <c r="B342" s="263"/>
      <c r="C342" s="263"/>
      <c r="D342" s="263"/>
      <c r="E342" s="263"/>
      <c r="F342" s="263"/>
    </row>
    <row r="343" spans="1:6">
      <c r="A343" s="263"/>
      <c r="B343" s="263"/>
      <c r="C343" s="263"/>
      <c r="D343" s="263"/>
      <c r="E343" s="263"/>
      <c r="F343" s="263"/>
    </row>
    <row r="344" spans="1:6">
      <c r="A344" s="263"/>
      <c r="B344" s="263"/>
      <c r="C344" s="263"/>
      <c r="D344" s="263"/>
      <c r="E344" s="263"/>
      <c r="F344" s="263"/>
    </row>
    <row r="345" spans="1:6">
      <c r="A345" s="263"/>
      <c r="B345" s="263"/>
      <c r="C345" s="263"/>
      <c r="D345" s="263"/>
      <c r="E345" s="263"/>
      <c r="F345" s="263"/>
    </row>
    <row r="346" spans="1:6">
      <c r="A346" s="263"/>
      <c r="B346" s="263"/>
      <c r="C346" s="263"/>
      <c r="D346" s="263"/>
      <c r="E346" s="263"/>
      <c r="F346" s="263"/>
    </row>
    <row r="347" spans="1:6">
      <c r="A347" s="263"/>
      <c r="B347" s="263"/>
      <c r="C347" s="263"/>
      <c r="D347" s="263"/>
      <c r="E347" s="263"/>
      <c r="F347" s="263"/>
    </row>
    <row r="348" spans="1:6">
      <c r="A348" s="263"/>
      <c r="B348" s="263"/>
      <c r="C348" s="263"/>
      <c r="D348" s="263"/>
      <c r="E348" s="263"/>
      <c r="F348" s="263"/>
    </row>
    <row r="349" spans="1:6">
      <c r="A349" s="263"/>
      <c r="B349" s="263"/>
      <c r="C349" s="263"/>
      <c r="D349" s="263"/>
      <c r="E349" s="263"/>
      <c r="F349" s="263"/>
    </row>
    <row r="350" spans="1:6">
      <c r="A350" s="263"/>
      <c r="B350" s="263"/>
      <c r="C350" s="263"/>
      <c r="D350" s="263"/>
      <c r="E350" s="263"/>
      <c r="F350" s="263"/>
    </row>
    <row r="351" spans="1:6">
      <c r="A351" s="263"/>
      <c r="B351" s="263"/>
      <c r="C351" s="263"/>
      <c r="D351" s="263"/>
      <c r="E351" s="263"/>
      <c r="F351" s="263"/>
    </row>
    <row r="352" spans="1:6">
      <c r="A352" s="263"/>
      <c r="B352" s="263"/>
      <c r="C352" s="263"/>
      <c r="D352" s="263"/>
      <c r="E352" s="263"/>
      <c r="F352" s="263"/>
    </row>
    <row r="353" spans="1:6">
      <c r="A353" s="263"/>
      <c r="B353" s="263"/>
      <c r="C353" s="263"/>
      <c r="D353" s="263"/>
      <c r="E353" s="263"/>
      <c r="F353" s="263"/>
    </row>
    <row r="354" spans="1:6">
      <c r="A354" s="263"/>
      <c r="B354" s="263"/>
      <c r="C354" s="263"/>
      <c r="D354" s="263"/>
      <c r="E354" s="263"/>
      <c r="F354" s="263"/>
    </row>
    <row r="355" spans="1:6">
      <c r="A355" s="263"/>
      <c r="B355" s="263"/>
      <c r="C355" s="263"/>
      <c r="D355" s="263"/>
      <c r="E355" s="263"/>
      <c r="F355" s="263"/>
    </row>
    <row r="356" spans="1:6">
      <c r="A356" s="263"/>
      <c r="B356" s="263"/>
      <c r="C356" s="263"/>
      <c r="D356" s="263"/>
      <c r="E356" s="263"/>
      <c r="F356" s="263"/>
    </row>
    <row r="357" spans="1:6">
      <c r="A357" s="263"/>
      <c r="B357" s="263"/>
      <c r="C357" s="263"/>
      <c r="D357" s="263"/>
      <c r="E357" s="263"/>
      <c r="F357" s="263"/>
    </row>
    <row r="358" spans="1:6">
      <c r="A358" s="263"/>
      <c r="B358" s="263"/>
      <c r="C358" s="263"/>
      <c r="D358" s="263"/>
      <c r="E358" s="263"/>
      <c r="F358" s="263"/>
    </row>
    <row r="359" spans="1:6">
      <c r="A359" s="263"/>
      <c r="B359" s="263"/>
      <c r="C359" s="263"/>
      <c r="D359" s="263"/>
      <c r="E359" s="263"/>
      <c r="F359" s="263"/>
    </row>
    <row r="360" spans="1:6">
      <c r="A360" s="263"/>
      <c r="B360" s="263"/>
      <c r="C360" s="263"/>
      <c r="D360" s="263"/>
      <c r="E360" s="263"/>
      <c r="F360" s="263"/>
    </row>
    <row r="361" spans="1:6">
      <c r="A361" s="263"/>
      <c r="B361" s="263"/>
      <c r="C361" s="263"/>
      <c r="D361" s="263"/>
      <c r="E361" s="263"/>
      <c r="F361" s="263"/>
    </row>
    <row r="362" spans="1:6">
      <c r="A362" s="263"/>
      <c r="B362" s="263"/>
      <c r="C362" s="263"/>
      <c r="D362" s="263"/>
      <c r="E362" s="263"/>
      <c r="F362" s="263"/>
    </row>
    <row r="363" spans="1:6">
      <c r="A363" s="263"/>
      <c r="B363" s="263"/>
      <c r="C363" s="263"/>
      <c r="D363" s="263"/>
      <c r="E363" s="263"/>
      <c r="F363" s="263"/>
    </row>
    <row r="364" spans="1:6">
      <c r="A364" s="263"/>
      <c r="B364" s="263"/>
      <c r="C364" s="263"/>
      <c r="D364" s="263"/>
      <c r="E364" s="263"/>
      <c r="F364" s="263"/>
    </row>
    <row r="365" spans="1:6">
      <c r="A365" s="263"/>
      <c r="B365" s="263"/>
      <c r="C365" s="263"/>
      <c r="D365" s="263"/>
      <c r="E365" s="263"/>
      <c r="F365" s="263"/>
    </row>
    <row r="366" spans="1:6">
      <c r="A366" s="263"/>
      <c r="B366" s="263"/>
      <c r="C366" s="263"/>
      <c r="D366" s="263"/>
      <c r="E366" s="263"/>
      <c r="F366" s="263"/>
    </row>
    <row r="367" spans="1:6">
      <c r="A367" s="263"/>
      <c r="B367" s="263"/>
      <c r="C367" s="263"/>
      <c r="D367" s="263"/>
      <c r="E367" s="263"/>
      <c r="F367" s="263"/>
    </row>
    <row r="368" spans="1:6">
      <c r="A368" s="263"/>
      <c r="B368" s="263"/>
      <c r="C368" s="263"/>
      <c r="D368" s="263"/>
      <c r="E368" s="263"/>
      <c r="F368" s="263"/>
    </row>
    <row r="369" spans="1:6">
      <c r="A369" s="263"/>
      <c r="B369" s="263"/>
      <c r="C369" s="263"/>
      <c r="D369" s="263"/>
      <c r="E369" s="263"/>
      <c r="F369" s="263"/>
    </row>
    <row r="370" spans="1:6">
      <c r="A370" s="263"/>
      <c r="B370" s="263"/>
      <c r="C370" s="263"/>
      <c r="D370" s="263"/>
      <c r="E370" s="263"/>
      <c r="F370" s="263"/>
    </row>
    <row r="371" spans="1:6">
      <c r="A371" s="263"/>
      <c r="B371" s="263"/>
      <c r="C371" s="263"/>
      <c r="D371" s="263"/>
      <c r="E371" s="263"/>
      <c r="F371" s="263"/>
    </row>
    <row r="372" spans="1:6">
      <c r="A372" s="263"/>
      <c r="B372" s="263"/>
      <c r="C372" s="263"/>
      <c r="D372" s="263"/>
      <c r="E372" s="263"/>
      <c r="F372" s="263"/>
    </row>
    <row r="373" spans="1:6">
      <c r="A373" s="263"/>
      <c r="B373" s="263"/>
      <c r="C373" s="263"/>
      <c r="D373" s="263"/>
      <c r="E373" s="263"/>
      <c r="F373" s="263"/>
    </row>
    <row r="374" spans="1:6">
      <c r="A374" s="263"/>
      <c r="B374" s="263"/>
      <c r="C374" s="263"/>
      <c r="D374" s="263"/>
      <c r="E374" s="263"/>
      <c r="F374" s="263"/>
    </row>
    <row r="375" spans="1:6">
      <c r="A375" s="263"/>
      <c r="B375" s="263"/>
      <c r="C375" s="263"/>
      <c r="D375" s="263"/>
      <c r="E375" s="263"/>
      <c r="F375" s="263"/>
    </row>
    <row r="376" spans="1:6">
      <c r="A376" s="263"/>
      <c r="B376" s="263"/>
      <c r="C376" s="263"/>
      <c r="D376" s="263"/>
      <c r="E376" s="263"/>
      <c r="F376" s="263"/>
    </row>
    <row r="377" spans="1:6">
      <c r="A377" s="263"/>
      <c r="B377" s="263"/>
      <c r="C377" s="263"/>
      <c r="D377" s="263"/>
      <c r="E377" s="263"/>
      <c r="F377" s="263"/>
    </row>
    <row r="378" spans="1:6">
      <c r="A378" s="263"/>
      <c r="B378" s="263"/>
      <c r="C378" s="263"/>
      <c r="D378" s="263"/>
      <c r="E378" s="263"/>
      <c r="F378" s="263"/>
    </row>
    <row r="379" spans="1:6">
      <c r="A379" s="263"/>
      <c r="B379" s="263"/>
      <c r="C379" s="263"/>
      <c r="D379" s="263"/>
      <c r="E379" s="263"/>
      <c r="F379" s="263"/>
    </row>
    <row r="380" spans="1:6">
      <c r="A380" s="263"/>
      <c r="B380" s="263"/>
      <c r="C380" s="263"/>
      <c r="D380" s="263"/>
      <c r="E380" s="263"/>
      <c r="F380" s="263"/>
    </row>
    <row r="381" spans="1:6">
      <c r="A381" s="263"/>
      <c r="B381" s="263"/>
      <c r="C381" s="263"/>
      <c r="D381" s="263"/>
      <c r="E381" s="263"/>
      <c r="F381" s="263"/>
    </row>
    <row r="382" spans="1:6">
      <c r="A382" s="263"/>
      <c r="B382" s="263"/>
      <c r="C382" s="263"/>
      <c r="D382" s="263"/>
      <c r="E382" s="263"/>
      <c r="F382" s="263"/>
    </row>
    <row r="383" spans="1:6">
      <c r="A383" s="263"/>
      <c r="B383" s="263"/>
      <c r="C383" s="263"/>
      <c r="D383" s="263"/>
      <c r="E383" s="263"/>
      <c r="F383" s="263"/>
    </row>
    <row r="384" spans="1:6">
      <c r="A384" s="263"/>
      <c r="B384" s="263"/>
      <c r="C384" s="263"/>
      <c r="D384" s="263"/>
      <c r="E384" s="263"/>
      <c r="F384" s="263"/>
    </row>
    <row r="385" spans="1:6">
      <c r="A385" s="263"/>
      <c r="B385" s="263"/>
      <c r="C385" s="263"/>
      <c r="D385" s="263"/>
      <c r="E385" s="263"/>
      <c r="F385" s="263"/>
    </row>
    <row r="386" spans="1:6">
      <c r="A386" s="263"/>
      <c r="B386" s="263"/>
      <c r="C386" s="263"/>
      <c r="D386" s="263"/>
      <c r="E386" s="263"/>
      <c r="F386" s="263"/>
    </row>
    <row r="387" spans="1:6">
      <c r="A387" s="263"/>
      <c r="B387" s="263"/>
      <c r="C387" s="263"/>
      <c r="D387" s="263"/>
      <c r="E387" s="263"/>
      <c r="F387" s="263"/>
    </row>
    <row r="388" spans="1:6">
      <c r="A388" s="263"/>
      <c r="B388" s="263"/>
      <c r="C388" s="263"/>
      <c r="D388" s="263"/>
      <c r="E388" s="263"/>
      <c r="F388" s="263"/>
    </row>
    <row r="389" spans="1:6">
      <c r="A389" s="263"/>
      <c r="B389" s="263"/>
      <c r="C389" s="263"/>
      <c r="D389" s="263"/>
      <c r="E389" s="263"/>
      <c r="F389" s="263"/>
    </row>
    <row r="390" spans="1:6">
      <c r="A390" s="263"/>
      <c r="B390" s="263"/>
      <c r="C390" s="263"/>
      <c r="D390" s="263"/>
      <c r="E390" s="263"/>
      <c r="F390" s="263"/>
    </row>
    <row r="391" spans="1:6">
      <c r="A391" s="263"/>
      <c r="B391" s="263"/>
      <c r="C391" s="263"/>
      <c r="D391" s="263"/>
      <c r="E391" s="263"/>
      <c r="F391" s="263"/>
    </row>
    <row r="392" spans="1:6">
      <c r="A392" s="263"/>
      <c r="B392" s="263"/>
      <c r="C392" s="263"/>
      <c r="D392" s="263"/>
      <c r="E392" s="263"/>
      <c r="F392" s="263"/>
    </row>
    <row r="393" spans="1:6">
      <c r="A393" s="263"/>
      <c r="B393" s="263"/>
      <c r="C393" s="263"/>
      <c r="D393" s="263"/>
      <c r="E393" s="263"/>
      <c r="F393" s="263"/>
    </row>
    <row r="394" spans="1:6">
      <c r="A394" s="263"/>
      <c r="B394" s="263"/>
      <c r="C394" s="263"/>
      <c r="D394" s="263"/>
      <c r="E394" s="263"/>
      <c r="F394" s="263"/>
    </row>
    <row r="395" spans="1:6">
      <c r="A395" s="263"/>
      <c r="B395" s="263"/>
      <c r="C395" s="263"/>
      <c r="D395" s="263"/>
      <c r="E395" s="263"/>
      <c r="F395" s="263"/>
    </row>
    <row r="396" spans="1:6">
      <c r="A396" s="263"/>
      <c r="B396" s="263"/>
      <c r="C396" s="263"/>
      <c r="D396" s="263"/>
      <c r="E396" s="263"/>
      <c r="F396" s="263"/>
    </row>
    <row r="397" spans="1:6">
      <c r="A397" s="263"/>
      <c r="B397" s="263"/>
      <c r="C397" s="263"/>
      <c r="D397" s="263"/>
      <c r="E397" s="263"/>
      <c r="F397" s="263"/>
    </row>
    <row r="398" spans="1:6">
      <c r="A398" s="263"/>
      <c r="B398" s="263"/>
      <c r="C398" s="263"/>
      <c r="D398" s="263"/>
      <c r="E398" s="263"/>
      <c r="F398" s="263"/>
    </row>
    <row r="399" spans="1:6">
      <c r="A399" s="263"/>
      <c r="B399" s="263"/>
      <c r="C399" s="263"/>
      <c r="D399" s="263"/>
      <c r="E399" s="263"/>
      <c r="F399" s="263"/>
    </row>
    <row r="400" spans="1:6">
      <c r="A400" s="263"/>
      <c r="B400" s="263"/>
      <c r="C400" s="263"/>
      <c r="D400" s="263"/>
      <c r="E400" s="263"/>
      <c r="F400" s="263"/>
    </row>
    <row r="401" spans="1:6">
      <c r="A401" s="263"/>
      <c r="B401" s="263"/>
      <c r="C401" s="263"/>
      <c r="D401" s="263"/>
      <c r="E401" s="263"/>
      <c r="F401" s="263"/>
    </row>
    <row r="402" spans="1:6">
      <c r="A402" s="263"/>
      <c r="B402" s="263"/>
      <c r="C402" s="263"/>
      <c r="D402" s="263"/>
      <c r="E402" s="263"/>
      <c r="F402" s="263"/>
    </row>
    <row r="403" spans="1:6">
      <c r="A403" s="263"/>
      <c r="B403" s="263"/>
      <c r="C403" s="263"/>
      <c r="D403" s="263"/>
      <c r="E403" s="263"/>
      <c r="F403" s="263"/>
    </row>
    <row r="404" spans="1:6">
      <c r="A404" s="263"/>
      <c r="B404" s="263"/>
      <c r="C404" s="263"/>
      <c r="D404" s="263"/>
      <c r="E404" s="263"/>
      <c r="F404" s="263"/>
    </row>
    <row r="405" spans="1:6">
      <c r="A405" s="263"/>
      <c r="B405" s="263"/>
      <c r="C405" s="263"/>
      <c r="D405" s="263"/>
      <c r="E405" s="263"/>
      <c r="F405" s="263"/>
    </row>
    <row r="406" spans="1:6">
      <c r="A406" s="263"/>
      <c r="B406" s="263"/>
      <c r="C406" s="263"/>
      <c r="D406" s="263"/>
      <c r="E406" s="263"/>
      <c r="F406" s="263"/>
    </row>
    <row r="407" spans="1:6">
      <c r="A407" s="263"/>
      <c r="B407" s="263"/>
      <c r="C407" s="263"/>
      <c r="D407" s="263"/>
      <c r="E407" s="263"/>
      <c r="F407" s="263"/>
    </row>
    <row r="408" spans="1:6">
      <c r="A408" s="263"/>
      <c r="B408" s="263"/>
      <c r="C408" s="263"/>
      <c r="D408" s="263"/>
      <c r="E408" s="263"/>
      <c r="F408" s="263"/>
    </row>
    <row r="409" spans="1:6">
      <c r="A409" s="263"/>
      <c r="B409" s="263"/>
      <c r="C409" s="263"/>
      <c r="D409" s="263"/>
      <c r="E409" s="263"/>
      <c r="F409" s="263"/>
    </row>
  </sheetData>
  <mergeCells count="29">
    <mergeCell ref="I21:I26"/>
    <mergeCell ref="C9:D9"/>
    <mergeCell ref="B9:B10"/>
    <mergeCell ref="A59:A65"/>
    <mergeCell ref="A47:A57"/>
    <mergeCell ref="I17:I20"/>
    <mergeCell ref="J11:J21"/>
    <mergeCell ref="J23:J29"/>
    <mergeCell ref="A32:A44"/>
    <mergeCell ref="A45:A46"/>
    <mergeCell ref="A19:A28"/>
    <mergeCell ref="A30:A31"/>
    <mergeCell ref="A17:A18"/>
    <mergeCell ref="A11:A12"/>
    <mergeCell ref="A14:A16"/>
    <mergeCell ref="I11:I16"/>
    <mergeCell ref="P9:P10"/>
    <mergeCell ref="O9:O10"/>
    <mergeCell ref="N9:N10"/>
    <mergeCell ref="I9:I10"/>
    <mergeCell ref="J9:J10"/>
    <mergeCell ref="L9:M9"/>
    <mergeCell ref="K9:K10"/>
    <mergeCell ref="A1:O5"/>
    <mergeCell ref="A7:O7"/>
    <mergeCell ref="F9:F10"/>
    <mergeCell ref="G9:G10"/>
    <mergeCell ref="E9:E10"/>
    <mergeCell ref="A9:A10"/>
  </mergeCells>
  <phoneticPr fontId="7" type="noConversion"/>
  <printOptions horizontalCentered="1"/>
  <pageMargins left="0.19685039370078741" right="0" top="0" bottom="0.31496062992125984" header="0" footer="0"/>
  <pageSetup paperSize="9" scale="99" firstPageNumber="19" orientation="portrait" useFirstPageNumber="1" r:id="rId1"/>
  <headerFooter alignWithMargins="0">
    <oddFooter>&amp;CСтраница 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32770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objectPr>
        </oleObject>
      </mc:Choice>
      <mc:Fallback>
        <oleObject progId="Word.Picture.8" shapeId="32770" r:id="rId4"/>
      </mc:Fallback>
    </mc:AlternateContent>
    <mc:AlternateContent xmlns:mc="http://schemas.openxmlformats.org/markup-compatibility/2006">
      <mc:Choice Requires="x14">
        <oleObject progId="Word.Picture.8" shapeId="32774" r:id="rId6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objectPr>
        </oleObject>
      </mc:Choice>
      <mc:Fallback>
        <oleObject progId="Word.Picture.8" shapeId="32774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/>
  <dimension ref="A1:X75"/>
  <sheetViews>
    <sheetView zoomScaleNormal="100" zoomScaleSheetLayoutView="100" workbookViewId="0">
      <selection activeCell="T15" sqref="T15"/>
    </sheetView>
  </sheetViews>
  <sheetFormatPr defaultRowHeight="12.75"/>
  <cols>
    <col min="1" max="1" width="4.28515625" style="2" customWidth="1"/>
    <col min="2" max="2" width="5.42578125" style="2" customWidth="1"/>
    <col min="3" max="3" width="6.5703125" style="2" customWidth="1"/>
    <col min="4" max="4" width="8.140625" style="2" customWidth="1"/>
    <col min="5" max="5" width="15.85546875" style="2" customWidth="1"/>
    <col min="6" max="6" width="7.28515625" style="2" customWidth="1"/>
    <col min="7" max="7" width="10.7109375" style="2" customWidth="1"/>
    <col min="8" max="8" width="6" style="2" customWidth="1"/>
    <col min="9" max="9" width="16.140625" style="2" customWidth="1"/>
    <col min="10" max="10" width="5.85546875" style="2" customWidth="1"/>
    <col min="11" max="11" width="2.140625" style="2" customWidth="1"/>
    <col min="12" max="12" width="5.42578125" style="2" customWidth="1"/>
    <col min="13" max="13" width="6.42578125" style="2" customWidth="1"/>
    <col min="14" max="14" width="7.140625" style="2" customWidth="1"/>
    <col min="15" max="15" width="8.42578125" style="2" customWidth="1"/>
    <col min="16" max="16" width="9.28515625" style="2" customWidth="1"/>
    <col min="17" max="16384" width="9.140625" style="2"/>
  </cols>
  <sheetData>
    <row r="1" spans="1:16" ht="15.75" customHeight="1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</row>
    <row r="2" spans="1:16" ht="19.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</row>
    <row r="3" spans="1:16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1430"/>
    </row>
    <row r="4" spans="1:16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  <c r="P4" s="1430"/>
    </row>
    <row r="5" spans="1:16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</row>
    <row r="6" spans="1:16" s="1" customFormat="1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  <c r="L6" s="1430"/>
      <c r="M6" s="1430"/>
      <c r="N6" s="1430"/>
      <c r="O6" s="1430"/>
      <c r="P6" s="1430"/>
    </row>
    <row r="7" spans="1:16" ht="27.2" customHeight="1" thickBot="1">
      <c r="A7" s="1431" t="s">
        <v>981</v>
      </c>
      <c r="B7" s="1431"/>
      <c r="C7" s="1431"/>
      <c r="D7" s="1431"/>
      <c r="E7" s="1431"/>
      <c r="F7" s="1431"/>
      <c r="G7" s="1431"/>
      <c r="H7" s="1431"/>
      <c r="I7" s="1431"/>
      <c r="J7" s="1431"/>
      <c r="K7" s="1486" t="s">
        <v>982</v>
      </c>
      <c r="L7" s="1486"/>
      <c r="M7" s="1486"/>
      <c r="N7" s="1486"/>
      <c r="O7" s="1486"/>
      <c r="P7" s="1486"/>
    </row>
    <row r="8" spans="1:16" s="50" customFormat="1" ht="11.25" customHeight="1">
      <c r="A8" s="1513" t="s">
        <v>125</v>
      </c>
      <c r="B8" s="1516" t="s">
        <v>126</v>
      </c>
      <c r="C8" s="1517"/>
      <c r="D8" s="1788" t="s">
        <v>732</v>
      </c>
      <c r="E8" s="1790" t="s">
        <v>1128</v>
      </c>
      <c r="F8" s="1765" t="s">
        <v>752</v>
      </c>
      <c r="G8" s="319" t="s">
        <v>489</v>
      </c>
      <c r="H8" s="1765" t="s">
        <v>129</v>
      </c>
      <c r="I8" s="1490" t="s">
        <v>130</v>
      </c>
      <c r="J8" s="1594" t="s">
        <v>131</v>
      </c>
      <c r="L8" s="1513" t="s">
        <v>125</v>
      </c>
      <c r="M8" s="1516" t="s">
        <v>126</v>
      </c>
      <c r="N8" s="1517"/>
      <c r="O8" s="1792" t="s">
        <v>739</v>
      </c>
      <c r="P8" s="1793"/>
    </row>
    <row r="9" spans="1:16" s="50" customFormat="1" ht="21.75" customHeight="1" thickBot="1">
      <c r="A9" s="1514"/>
      <c r="B9" s="10" t="s">
        <v>132</v>
      </c>
      <c r="C9" s="10" t="s">
        <v>133</v>
      </c>
      <c r="D9" s="1789"/>
      <c r="E9" s="1791"/>
      <c r="F9" s="1767"/>
      <c r="G9" s="17" t="s">
        <v>657</v>
      </c>
      <c r="H9" s="1767"/>
      <c r="I9" s="1515"/>
      <c r="J9" s="1595"/>
      <c r="L9" s="1514"/>
      <c r="M9" s="10" t="s">
        <v>132</v>
      </c>
      <c r="N9" s="10" t="s">
        <v>133</v>
      </c>
      <c r="O9" s="64" t="s">
        <v>135</v>
      </c>
      <c r="P9" s="66" t="s">
        <v>136</v>
      </c>
    </row>
    <row r="10" spans="1:16" s="50" customFormat="1" ht="13.5" thickBot="1">
      <c r="A10" s="1577">
        <v>2.5</v>
      </c>
      <c r="B10" s="12">
        <v>0.55000000000000004</v>
      </c>
      <c r="C10" s="1445">
        <v>3000</v>
      </c>
      <c r="D10" s="12">
        <v>9000</v>
      </c>
      <c r="E10" s="12">
        <v>29860</v>
      </c>
      <c r="F10" s="12"/>
      <c r="G10" s="12"/>
      <c r="H10" s="1445">
        <v>2730</v>
      </c>
      <c r="I10" s="1445">
        <v>3090</v>
      </c>
      <c r="J10" s="1580">
        <v>8060</v>
      </c>
      <c r="L10" s="65">
        <v>2.5</v>
      </c>
      <c r="M10" s="53">
        <v>0.18</v>
      </c>
      <c r="N10" s="53">
        <v>1500</v>
      </c>
      <c r="O10" s="53">
        <v>10860</v>
      </c>
      <c r="P10" s="170">
        <v>12280</v>
      </c>
    </row>
    <row r="11" spans="1:16" s="50" customFormat="1" ht="13.5" thickBot="1">
      <c r="A11" s="1579"/>
      <c r="B11" s="13">
        <v>0.75</v>
      </c>
      <c r="C11" s="1498"/>
      <c r="D11" s="13">
        <v>9700</v>
      </c>
      <c r="E11" s="13">
        <v>30870</v>
      </c>
      <c r="F11" s="13"/>
      <c r="G11" s="13"/>
      <c r="H11" s="1498"/>
      <c r="I11" s="1498"/>
      <c r="J11" s="1582"/>
      <c r="L11" s="1781">
        <v>3.15</v>
      </c>
      <c r="M11" s="11">
        <v>0.12</v>
      </c>
      <c r="N11" s="1445">
        <v>1500</v>
      </c>
      <c r="O11" s="11">
        <v>11430</v>
      </c>
      <c r="P11" s="167">
        <v>12730</v>
      </c>
    </row>
    <row r="12" spans="1:16" s="50" customFormat="1">
      <c r="A12" s="1577">
        <v>3.15</v>
      </c>
      <c r="B12" s="11">
        <v>0.25</v>
      </c>
      <c r="C12" s="1445">
        <v>1000</v>
      </c>
      <c r="D12" s="12">
        <v>9380</v>
      </c>
      <c r="E12" s="11">
        <v>33680</v>
      </c>
      <c r="F12" s="11"/>
      <c r="G12" s="11">
        <v>31000</v>
      </c>
      <c r="H12" s="1445">
        <v>2730</v>
      </c>
      <c r="I12" s="1445">
        <v>3090</v>
      </c>
      <c r="J12" s="1580">
        <v>8780</v>
      </c>
      <c r="L12" s="1782"/>
      <c r="M12" s="8">
        <v>0.18</v>
      </c>
      <c r="N12" s="1497"/>
      <c r="O12" s="8">
        <v>11490</v>
      </c>
      <c r="P12" s="15">
        <v>12740</v>
      </c>
    </row>
    <row r="13" spans="1:16" s="50" customFormat="1">
      <c r="A13" s="1578"/>
      <c r="B13" s="8">
        <v>0.37</v>
      </c>
      <c r="C13" s="1446"/>
      <c r="D13" s="8">
        <v>10100</v>
      </c>
      <c r="E13" s="8">
        <v>34130</v>
      </c>
      <c r="F13" s="8"/>
      <c r="G13" s="8">
        <v>32430</v>
      </c>
      <c r="H13" s="1497"/>
      <c r="I13" s="1497"/>
      <c r="J13" s="1581"/>
      <c r="L13" s="1782"/>
      <c r="M13" s="8">
        <v>0.25</v>
      </c>
      <c r="N13" s="1446"/>
      <c r="O13" s="8">
        <v>12040</v>
      </c>
      <c r="P13" s="15">
        <v>13750</v>
      </c>
    </row>
    <row r="14" spans="1:16" s="50" customFormat="1" ht="13.5" customHeight="1">
      <c r="A14" s="1578"/>
      <c r="B14" s="8">
        <v>0.12</v>
      </c>
      <c r="C14" s="1436">
        <v>1500</v>
      </c>
      <c r="D14" s="8">
        <v>8550</v>
      </c>
      <c r="E14" s="8">
        <v>32170</v>
      </c>
      <c r="F14" s="8"/>
      <c r="G14" s="8">
        <v>30770</v>
      </c>
      <c r="H14" s="1497"/>
      <c r="I14" s="1497"/>
      <c r="J14" s="1581"/>
      <c r="L14" s="1782"/>
      <c r="M14" s="8">
        <v>0.37</v>
      </c>
      <c r="N14" s="1436">
        <v>3000</v>
      </c>
      <c r="O14" s="8">
        <v>12230</v>
      </c>
      <c r="P14" s="15">
        <v>13580</v>
      </c>
    </row>
    <row r="15" spans="1:16" s="50" customFormat="1" ht="13.5" thickBot="1">
      <c r="A15" s="1578"/>
      <c r="B15" s="8">
        <v>0.25</v>
      </c>
      <c r="C15" s="1497"/>
      <c r="D15" s="8">
        <v>9500</v>
      </c>
      <c r="E15" s="8">
        <v>32950</v>
      </c>
      <c r="F15" s="8">
        <v>14250</v>
      </c>
      <c r="G15" s="8">
        <v>28270</v>
      </c>
      <c r="H15" s="1497"/>
      <c r="I15" s="1497"/>
      <c r="J15" s="1581"/>
      <c r="L15" s="1783"/>
      <c r="M15" s="13">
        <v>0.55000000000000004</v>
      </c>
      <c r="N15" s="1498"/>
      <c r="O15" s="13">
        <v>12290</v>
      </c>
      <c r="P15" s="16">
        <v>13610</v>
      </c>
    </row>
    <row r="16" spans="1:16" s="50" customFormat="1" ht="13.5" customHeight="1" thickBot="1">
      <c r="A16" s="1579"/>
      <c r="B16" s="9">
        <v>0.37</v>
      </c>
      <c r="C16" s="1498"/>
      <c r="D16" s="13">
        <v>9500</v>
      </c>
      <c r="E16" s="8">
        <v>32950</v>
      </c>
      <c r="F16" s="8">
        <v>14250</v>
      </c>
      <c r="G16" s="8">
        <v>28270</v>
      </c>
      <c r="H16" s="1498"/>
      <c r="I16" s="1498"/>
      <c r="J16" s="1582"/>
      <c r="L16" s="1781">
        <v>4</v>
      </c>
      <c r="M16" s="12">
        <v>0.18</v>
      </c>
      <c r="N16" s="1445">
        <v>1500</v>
      </c>
      <c r="O16" s="12">
        <v>12750</v>
      </c>
      <c r="P16" s="14">
        <v>13640</v>
      </c>
    </row>
    <row r="17" spans="1:16" s="50" customFormat="1">
      <c r="A17" s="1577">
        <v>3.55</v>
      </c>
      <c r="B17" s="12">
        <v>0.37</v>
      </c>
      <c r="C17" s="12">
        <v>1000</v>
      </c>
      <c r="D17" s="12">
        <v>11600</v>
      </c>
      <c r="E17" s="12">
        <v>34260</v>
      </c>
      <c r="F17" s="12">
        <v>17400</v>
      </c>
      <c r="G17" s="12">
        <v>34440</v>
      </c>
      <c r="H17" s="1445">
        <v>2730</v>
      </c>
      <c r="I17" s="1445">
        <v>3090</v>
      </c>
      <c r="J17" s="1580">
        <v>9140</v>
      </c>
      <c r="L17" s="1782"/>
      <c r="M17" s="8">
        <v>0.25</v>
      </c>
      <c r="N17" s="1497"/>
      <c r="O17" s="8">
        <v>12940</v>
      </c>
      <c r="P17" s="15">
        <v>14460</v>
      </c>
    </row>
    <row r="18" spans="1:16" s="50" customFormat="1">
      <c r="A18" s="1578"/>
      <c r="B18" s="8">
        <v>0.18</v>
      </c>
      <c r="C18" s="1436">
        <v>1500</v>
      </c>
      <c r="D18" s="8">
        <v>9960</v>
      </c>
      <c r="E18" s="8">
        <v>33310</v>
      </c>
      <c r="F18" s="8"/>
      <c r="G18" s="8">
        <v>33430</v>
      </c>
      <c r="H18" s="1497"/>
      <c r="I18" s="1497"/>
      <c r="J18" s="1581"/>
      <c r="L18" s="1782"/>
      <c r="M18" s="8">
        <v>0.37</v>
      </c>
      <c r="N18" s="1497"/>
      <c r="O18" s="8">
        <v>13440</v>
      </c>
      <c r="P18" s="15">
        <v>14230</v>
      </c>
    </row>
    <row r="19" spans="1:16" s="50" customFormat="1">
      <c r="A19" s="1578"/>
      <c r="B19" s="8">
        <v>0.25</v>
      </c>
      <c r="C19" s="1497"/>
      <c r="D19" s="8">
        <v>10820</v>
      </c>
      <c r="E19" s="8">
        <v>33740</v>
      </c>
      <c r="F19" s="8">
        <v>16450</v>
      </c>
      <c r="G19" s="8">
        <v>34130</v>
      </c>
      <c r="H19" s="1497"/>
      <c r="I19" s="1497"/>
      <c r="J19" s="1581"/>
      <c r="L19" s="1782"/>
      <c r="M19" s="8">
        <v>0.75</v>
      </c>
      <c r="N19" s="1497">
        <v>3000</v>
      </c>
      <c r="O19" s="8">
        <v>13050</v>
      </c>
      <c r="P19" s="15">
        <v>14900</v>
      </c>
    </row>
    <row r="20" spans="1:16" s="50" customFormat="1" ht="13.5" thickBot="1">
      <c r="A20" s="1578"/>
      <c r="B20" s="8">
        <v>0.37</v>
      </c>
      <c r="C20" s="1497"/>
      <c r="D20" s="8">
        <v>10820</v>
      </c>
      <c r="E20" s="8">
        <v>33880</v>
      </c>
      <c r="F20" s="8">
        <v>16450</v>
      </c>
      <c r="G20" s="8">
        <v>33860</v>
      </c>
      <c r="H20" s="1497"/>
      <c r="I20" s="1497"/>
      <c r="J20" s="1581"/>
      <c r="L20" s="1783"/>
      <c r="M20" s="13">
        <v>1.1000000000000001</v>
      </c>
      <c r="N20" s="1498"/>
      <c r="O20" s="13">
        <v>13540</v>
      </c>
      <c r="P20" s="16">
        <v>15090</v>
      </c>
    </row>
    <row r="21" spans="1:16" s="50" customFormat="1" ht="13.5" thickBot="1">
      <c r="A21" s="1579"/>
      <c r="B21" s="13">
        <v>0.55000000000000004</v>
      </c>
      <c r="C21" s="1498"/>
      <c r="D21" s="13">
        <v>11550</v>
      </c>
      <c r="E21" s="13">
        <v>34870</v>
      </c>
      <c r="F21" s="13">
        <v>16750</v>
      </c>
      <c r="G21" s="13">
        <v>34600</v>
      </c>
      <c r="H21" s="1498"/>
      <c r="I21" s="1498"/>
      <c r="J21" s="1582"/>
      <c r="L21" s="1781">
        <v>5</v>
      </c>
      <c r="M21" s="12">
        <v>0.37</v>
      </c>
      <c r="N21" s="1445">
        <v>1500</v>
      </c>
      <c r="O21" s="12">
        <v>15540</v>
      </c>
      <c r="P21" s="14">
        <v>16650</v>
      </c>
    </row>
    <row r="22" spans="1:16" s="50" customFormat="1" ht="13.5" thickBot="1">
      <c r="A22" s="1577">
        <v>4</v>
      </c>
      <c r="B22" s="11">
        <v>0.37</v>
      </c>
      <c r="C22" s="1445">
        <v>1000</v>
      </c>
      <c r="D22" s="12">
        <v>11800</v>
      </c>
      <c r="E22" s="11">
        <v>37540</v>
      </c>
      <c r="F22" s="11">
        <v>17450</v>
      </c>
      <c r="G22" s="11">
        <v>34730</v>
      </c>
      <c r="H22" s="1445">
        <v>2850</v>
      </c>
      <c r="I22" s="1445">
        <v>3090</v>
      </c>
      <c r="J22" s="1580">
        <v>9500</v>
      </c>
      <c r="L22" s="1783"/>
      <c r="M22" s="13">
        <v>0.55000000000000004</v>
      </c>
      <c r="N22" s="1498"/>
      <c r="O22" s="13">
        <v>16030</v>
      </c>
      <c r="P22" s="16">
        <v>17600</v>
      </c>
    </row>
    <row r="23" spans="1:16" s="50" customFormat="1">
      <c r="A23" s="1578"/>
      <c r="B23" s="8">
        <v>0.55000000000000004</v>
      </c>
      <c r="C23" s="1497"/>
      <c r="D23" s="8">
        <v>11960</v>
      </c>
      <c r="E23" s="8">
        <v>37540</v>
      </c>
      <c r="F23" s="11">
        <v>17450</v>
      </c>
      <c r="G23" s="11">
        <v>34730</v>
      </c>
      <c r="H23" s="1497"/>
      <c r="I23" s="1497"/>
      <c r="J23" s="1581"/>
      <c r="L23" s="1781">
        <v>6.3</v>
      </c>
      <c r="M23" s="12">
        <v>0.37</v>
      </c>
      <c r="N23" s="1445">
        <v>1000</v>
      </c>
      <c r="O23" s="12">
        <v>21540</v>
      </c>
      <c r="P23" s="14">
        <v>25080</v>
      </c>
    </row>
    <row r="24" spans="1:16" s="50" customFormat="1">
      <c r="A24" s="1578"/>
      <c r="B24" s="8">
        <v>0.75</v>
      </c>
      <c r="C24" s="1446"/>
      <c r="D24" s="8">
        <v>13340</v>
      </c>
      <c r="E24" s="8">
        <v>38730</v>
      </c>
      <c r="F24" s="8">
        <v>18500</v>
      </c>
      <c r="G24" s="8">
        <v>35910</v>
      </c>
      <c r="H24" s="1497"/>
      <c r="I24" s="1497"/>
      <c r="J24" s="1581"/>
      <c r="L24" s="1782"/>
      <c r="M24" s="8">
        <v>0.55000000000000004</v>
      </c>
      <c r="N24" s="1446"/>
      <c r="O24" s="8">
        <v>21600</v>
      </c>
      <c r="P24" s="15">
        <v>25290</v>
      </c>
    </row>
    <row r="25" spans="1:16" s="50" customFormat="1">
      <c r="A25" s="1578"/>
      <c r="B25" s="8">
        <v>0.55000000000000004</v>
      </c>
      <c r="C25" s="1436">
        <v>1500</v>
      </c>
      <c r="D25" s="8">
        <v>11800</v>
      </c>
      <c r="E25" s="8">
        <v>37180</v>
      </c>
      <c r="F25" s="8">
        <v>17450</v>
      </c>
      <c r="G25" s="8">
        <v>34600</v>
      </c>
      <c r="H25" s="1497"/>
      <c r="I25" s="1497"/>
      <c r="J25" s="1581"/>
      <c r="L25" s="1782"/>
      <c r="M25" s="8">
        <v>0.55000000000000004</v>
      </c>
      <c r="N25" s="1436">
        <v>1500</v>
      </c>
      <c r="O25" s="8">
        <v>21910</v>
      </c>
      <c r="P25" s="15">
        <v>25500</v>
      </c>
    </row>
    <row r="26" spans="1:16" s="50" customFormat="1" ht="13.5" thickBot="1">
      <c r="A26" s="1579"/>
      <c r="B26" s="9">
        <v>0.75</v>
      </c>
      <c r="C26" s="1498"/>
      <c r="D26" s="13">
        <v>12000</v>
      </c>
      <c r="E26" s="9">
        <v>37600</v>
      </c>
      <c r="F26" s="9">
        <v>20350</v>
      </c>
      <c r="G26" s="9">
        <v>34900</v>
      </c>
      <c r="H26" s="1498"/>
      <c r="I26" s="1498"/>
      <c r="J26" s="1582"/>
      <c r="L26" s="1782"/>
      <c r="M26" s="8">
        <v>0.75</v>
      </c>
      <c r="N26" s="1497"/>
      <c r="O26" s="8">
        <v>21910</v>
      </c>
      <c r="P26" s="15">
        <v>26260</v>
      </c>
    </row>
    <row r="27" spans="1:16" s="50" customFormat="1" ht="13.5" thickBot="1">
      <c r="A27" s="1577">
        <v>4.5</v>
      </c>
      <c r="B27" s="12">
        <v>0.37</v>
      </c>
      <c r="C27" s="12">
        <v>1000</v>
      </c>
      <c r="D27" s="63">
        <v>12900</v>
      </c>
      <c r="E27" s="344">
        <v>38300</v>
      </c>
      <c r="F27" s="30">
        <v>18630</v>
      </c>
      <c r="G27" s="12">
        <v>39850</v>
      </c>
      <c r="H27" s="1445">
        <v>2850</v>
      </c>
      <c r="I27" s="1445">
        <v>3240</v>
      </c>
      <c r="J27" s="1580">
        <v>9760</v>
      </c>
      <c r="L27" s="1783"/>
      <c r="M27" s="13">
        <v>1.1000000000000001</v>
      </c>
      <c r="N27" s="1498"/>
      <c r="O27" s="13">
        <v>22850</v>
      </c>
      <c r="P27" s="16">
        <v>26640</v>
      </c>
    </row>
    <row r="28" spans="1:16" s="50" customFormat="1">
      <c r="A28" s="1578"/>
      <c r="B28" s="8">
        <v>0.75</v>
      </c>
      <c r="C28" s="1436">
        <v>1500</v>
      </c>
      <c r="D28" s="8">
        <v>13000</v>
      </c>
      <c r="E28" s="34">
        <v>38370</v>
      </c>
      <c r="F28" s="30">
        <v>18630</v>
      </c>
      <c r="G28" s="8">
        <v>40010</v>
      </c>
      <c r="H28" s="1497"/>
      <c r="I28" s="1497"/>
      <c r="J28" s="1581"/>
      <c r="L28" s="1781">
        <v>8</v>
      </c>
      <c r="M28" s="11">
        <v>0.75</v>
      </c>
      <c r="N28" s="1445">
        <v>1000</v>
      </c>
      <c r="O28" s="11">
        <v>30140</v>
      </c>
      <c r="P28" s="167">
        <v>34250</v>
      </c>
    </row>
    <row r="29" spans="1:16" s="50" customFormat="1" ht="13.5" thickBot="1">
      <c r="A29" s="1579"/>
      <c r="B29" s="13">
        <v>1.1000000000000001</v>
      </c>
      <c r="C29" s="1498"/>
      <c r="D29" s="13">
        <v>14000</v>
      </c>
      <c r="E29" s="36">
        <v>39220</v>
      </c>
      <c r="F29" s="36">
        <v>19710</v>
      </c>
      <c r="G29" s="13">
        <v>19710</v>
      </c>
      <c r="H29" s="1498"/>
      <c r="I29" s="1498"/>
      <c r="J29" s="1582"/>
      <c r="L29" s="1782"/>
      <c r="M29" s="8">
        <v>1.1000000000000001</v>
      </c>
      <c r="N29" s="1446"/>
      <c r="O29" s="8">
        <v>30190</v>
      </c>
      <c r="P29" s="15">
        <v>34640</v>
      </c>
    </row>
    <row r="30" spans="1:16" s="50" customFormat="1">
      <c r="A30" s="1577">
        <v>5</v>
      </c>
      <c r="B30" s="11">
        <v>0.55000000000000004</v>
      </c>
      <c r="C30" s="1445">
        <v>1000</v>
      </c>
      <c r="D30" s="11">
        <v>14600</v>
      </c>
      <c r="E30" s="166">
        <v>48510</v>
      </c>
      <c r="F30" s="166">
        <v>20500</v>
      </c>
      <c r="G30" s="11">
        <v>41470</v>
      </c>
      <c r="H30" s="1445">
        <v>3000</v>
      </c>
      <c r="I30" s="1445">
        <v>3300</v>
      </c>
      <c r="J30" s="1580">
        <v>9850</v>
      </c>
      <c r="L30" s="1782"/>
      <c r="M30" s="20">
        <v>3</v>
      </c>
      <c r="N30" s="1436">
        <v>1500</v>
      </c>
      <c r="O30" s="8">
        <v>33110</v>
      </c>
      <c r="P30" s="15">
        <v>38640</v>
      </c>
    </row>
    <row r="31" spans="1:16" s="50" customFormat="1" ht="13.5" thickBot="1">
      <c r="A31" s="1578"/>
      <c r="B31" s="8">
        <v>0.75</v>
      </c>
      <c r="C31" s="1497"/>
      <c r="D31" s="8">
        <v>16000</v>
      </c>
      <c r="E31" s="34">
        <v>49500</v>
      </c>
      <c r="F31" s="34">
        <v>21570</v>
      </c>
      <c r="G31" s="8">
        <v>42500</v>
      </c>
      <c r="H31" s="1497"/>
      <c r="I31" s="1497"/>
      <c r="J31" s="1581"/>
      <c r="L31" s="1783"/>
      <c r="M31" s="18">
        <v>4</v>
      </c>
      <c r="N31" s="1498"/>
      <c r="O31" s="13">
        <v>33850</v>
      </c>
      <c r="P31" s="16">
        <v>40090</v>
      </c>
    </row>
    <row r="32" spans="1:16" s="50" customFormat="1">
      <c r="A32" s="1578"/>
      <c r="B32" s="8">
        <v>1.5</v>
      </c>
      <c r="C32" s="1436">
        <v>1500</v>
      </c>
      <c r="D32" s="8">
        <v>16700</v>
      </c>
      <c r="E32" s="34">
        <v>49790</v>
      </c>
      <c r="F32" s="34">
        <v>21570</v>
      </c>
      <c r="G32" s="40">
        <v>42970</v>
      </c>
      <c r="H32" s="1497"/>
      <c r="I32" s="1497"/>
      <c r="J32" s="1581"/>
      <c r="L32" s="51" t="s">
        <v>1357</v>
      </c>
    </row>
    <row r="33" spans="1:24" s="50" customFormat="1" ht="13.5" thickBot="1">
      <c r="A33" s="1579"/>
      <c r="B33" s="9">
        <v>2.2000000000000002</v>
      </c>
      <c r="C33" s="1498"/>
      <c r="D33" s="13">
        <v>18500</v>
      </c>
      <c r="E33" s="13">
        <v>52900</v>
      </c>
      <c r="F33" s="32">
        <v>24050</v>
      </c>
      <c r="G33" s="9">
        <v>44400</v>
      </c>
      <c r="H33" s="1498"/>
      <c r="I33" s="1498"/>
      <c r="J33" s="1582"/>
    </row>
    <row r="34" spans="1:24" s="50" customFormat="1">
      <c r="A34" s="1577">
        <v>5.6</v>
      </c>
      <c r="B34" s="12">
        <v>0.75</v>
      </c>
      <c r="C34" s="1445">
        <v>1000</v>
      </c>
      <c r="D34" s="11">
        <v>17700</v>
      </c>
      <c r="E34" s="166">
        <v>51000</v>
      </c>
      <c r="F34" s="30">
        <v>23300</v>
      </c>
      <c r="G34" s="12">
        <v>42500</v>
      </c>
      <c r="H34" s="1445">
        <v>3500</v>
      </c>
      <c r="I34" s="1445">
        <v>3520</v>
      </c>
      <c r="J34" s="1580">
        <v>10210</v>
      </c>
    </row>
    <row r="35" spans="1:24" s="50" customFormat="1">
      <c r="A35" s="1578"/>
      <c r="B35" s="8">
        <v>1.1000000000000001</v>
      </c>
      <c r="C35" s="1446"/>
      <c r="D35" s="8">
        <v>18650</v>
      </c>
      <c r="E35" s="34">
        <v>51600</v>
      </c>
      <c r="F35" s="34">
        <v>24870</v>
      </c>
      <c r="G35" s="40">
        <v>43070</v>
      </c>
      <c r="H35" s="1497"/>
      <c r="I35" s="1497"/>
      <c r="J35" s="1581"/>
    </row>
    <row r="36" spans="1:24" s="50" customFormat="1">
      <c r="A36" s="1578"/>
      <c r="B36" s="8">
        <v>2.2000000000000002</v>
      </c>
      <c r="C36" s="1436">
        <v>1500</v>
      </c>
      <c r="D36" s="8">
        <v>20300</v>
      </c>
      <c r="E36" s="34">
        <v>49790</v>
      </c>
      <c r="F36" s="34">
        <v>25730</v>
      </c>
      <c r="G36" s="8">
        <v>44400</v>
      </c>
      <c r="H36" s="1497"/>
      <c r="I36" s="1497"/>
      <c r="J36" s="1581"/>
    </row>
    <row r="37" spans="1:24" ht="15" thickBot="1">
      <c r="A37" s="1579"/>
      <c r="B37" s="18">
        <v>3</v>
      </c>
      <c r="C37" s="1498"/>
      <c r="D37" s="13">
        <v>22500</v>
      </c>
      <c r="E37" s="36">
        <v>55850</v>
      </c>
      <c r="F37" s="36">
        <v>28500</v>
      </c>
      <c r="G37" s="13">
        <v>46170</v>
      </c>
      <c r="H37" s="1498"/>
      <c r="I37" s="1498"/>
      <c r="J37" s="1582"/>
      <c r="Q37" s="7"/>
      <c r="R37" s="50"/>
      <c r="S37" s="50"/>
      <c r="T37" s="50"/>
      <c r="U37" s="50"/>
      <c r="V37" s="50"/>
      <c r="W37" s="50"/>
      <c r="X37" s="50"/>
    </row>
    <row r="38" spans="1:24" ht="14.25" customHeight="1">
      <c r="A38" s="1577">
        <v>6.3</v>
      </c>
      <c r="B38" s="11">
        <v>1.5</v>
      </c>
      <c r="C38" s="1445">
        <v>1000</v>
      </c>
      <c r="D38" s="11">
        <v>21000</v>
      </c>
      <c r="E38" s="11">
        <v>76180</v>
      </c>
      <c r="F38" s="11">
        <v>28800</v>
      </c>
      <c r="G38" s="11">
        <v>44760</v>
      </c>
      <c r="H38" s="1445">
        <v>4250</v>
      </c>
      <c r="I38" s="1445">
        <v>3630</v>
      </c>
      <c r="J38" s="1580">
        <v>10940</v>
      </c>
      <c r="Q38" s="7"/>
      <c r="R38" s="50"/>
      <c r="S38" s="50"/>
      <c r="T38" s="50"/>
      <c r="U38" s="50"/>
      <c r="V38" s="50"/>
      <c r="W38" s="50"/>
      <c r="X38" s="50"/>
    </row>
    <row r="39" spans="1:24">
      <c r="A39" s="1578"/>
      <c r="B39" s="8">
        <v>2.2000000000000002</v>
      </c>
      <c r="C39" s="1497"/>
      <c r="D39" s="8">
        <v>24100</v>
      </c>
      <c r="E39" s="8">
        <v>77740</v>
      </c>
      <c r="F39" s="8">
        <v>31500</v>
      </c>
      <c r="G39" s="8">
        <v>46680</v>
      </c>
      <c r="H39" s="1497"/>
      <c r="I39" s="1497"/>
      <c r="J39" s="1581"/>
      <c r="Q39" s="4"/>
      <c r="R39" s="50"/>
      <c r="S39" s="50"/>
      <c r="T39" s="50"/>
      <c r="U39" s="50"/>
      <c r="V39" s="50"/>
      <c r="W39" s="50"/>
      <c r="X39" s="50"/>
    </row>
    <row r="40" spans="1:24" ht="13.5" customHeight="1">
      <c r="A40" s="1578"/>
      <c r="B40" s="20">
        <v>3</v>
      </c>
      <c r="C40" s="1446"/>
      <c r="D40" s="8">
        <v>28000</v>
      </c>
      <c r="E40" s="8">
        <v>81560</v>
      </c>
      <c r="F40" s="8">
        <v>34150</v>
      </c>
      <c r="G40" s="8">
        <v>49370</v>
      </c>
      <c r="H40" s="1497"/>
      <c r="I40" s="1497"/>
      <c r="J40" s="1581"/>
      <c r="Q40" s="4"/>
      <c r="R40" s="50"/>
      <c r="S40" s="50"/>
      <c r="T40" s="50"/>
      <c r="U40" s="50"/>
      <c r="V40" s="50"/>
      <c r="W40" s="50"/>
      <c r="X40" s="50"/>
    </row>
    <row r="41" spans="1:24">
      <c r="A41" s="1578"/>
      <c r="B41" s="8">
        <v>5.5</v>
      </c>
      <c r="C41" s="1436">
        <v>1500</v>
      </c>
      <c r="D41" s="8">
        <v>28500</v>
      </c>
      <c r="E41" s="8">
        <v>82260</v>
      </c>
      <c r="F41" s="8">
        <v>34150</v>
      </c>
      <c r="G41" s="8">
        <v>50340</v>
      </c>
      <c r="H41" s="1497"/>
      <c r="I41" s="1497"/>
      <c r="J41" s="1581"/>
      <c r="Q41" s="5"/>
      <c r="R41" s="50"/>
      <c r="S41" s="50"/>
      <c r="T41" s="50"/>
      <c r="U41" s="50"/>
      <c r="V41" s="50"/>
      <c r="W41" s="50"/>
      <c r="X41" s="50"/>
    </row>
    <row r="42" spans="1:24" ht="13.5" thickBot="1">
      <c r="A42" s="1579"/>
      <c r="B42" s="27">
        <v>7.5</v>
      </c>
      <c r="C42" s="1498"/>
      <c r="D42" s="13">
        <v>31600</v>
      </c>
      <c r="E42" s="13">
        <v>86650</v>
      </c>
      <c r="F42" s="9">
        <v>49600</v>
      </c>
      <c r="G42" s="9">
        <v>53360</v>
      </c>
      <c r="H42" s="1498"/>
      <c r="I42" s="1498"/>
      <c r="J42" s="1582"/>
      <c r="R42" s="50"/>
      <c r="S42" s="50"/>
      <c r="T42" s="50"/>
      <c r="U42" s="50"/>
      <c r="V42" s="50"/>
      <c r="W42" s="50"/>
      <c r="X42" s="50"/>
    </row>
    <row r="43" spans="1:24">
      <c r="A43" s="1577">
        <v>7.1</v>
      </c>
      <c r="B43" s="19">
        <v>3</v>
      </c>
      <c r="C43" s="1445">
        <v>750</v>
      </c>
      <c r="D43" s="11">
        <v>33250</v>
      </c>
      <c r="E43" s="11">
        <v>84700</v>
      </c>
      <c r="F43" s="12">
        <v>41750</v>
      </c>
      <c r="G43" s="12">
        <v>64370</v>
      </c>
      <c r="H43" s="1445">
        <v>4400</v>
      </c>
      <c r="I43" s="1445">
        <v>3840</v>
      </c>
      <c r="J43" s="1580">
        <v>11290</v>
      </c>
      <c r="R43" s="50"/>
      <c r="S43" s="50"/>
      <c r="T43" s="50"/>
      <c r="U43" s="50"/>
      <c r="V43" s="50"/>
      <c r="W43" s="50"/>
      <c r="X43" s="50"/>
    </row>
    <row r="44" spans="1:24">
      <c r="A44" s="1578"/>
      <c r="B44" s="20">
        <v>4</v>
      </c>
      <c r="C44" s="1446"/>
      <c r="D44" s="8">
        <v>37300</v>
      </c>
      <c r="E44" s="34">
        <v>90280</v>
      </c>
      <c r="F44" s="34">
        <v>49610</v>
      </c>
      <c r="G44" s="8">
        <v>66150</v>
      </c>
      <c r="H44" s="1497"/>
      <c r="I44" s="1497"/>
      <c r="J44" s="1581"/>
      <c r="R44" s="50"/>
      <c r="S44" s="50"/>
      <c r="T44" s="50"/>
      <c r="U44" s="50"/>
      <c r="V44" s="50"/>
      <c r="W44" s="50"/>
      <c r="X44" s="50"/>
    </row>
    <row r="45" spans="1:24" ht="13.5" customHeight="1">
      <c r="A45" s="1578"/>
      <c r="B45" s="20">
        <v>2.2000000000000002</v>
      </c>
      <c r="C45" s="1436">
        <v>1000</v>
      </c>
      <c r="D45" s="8">
        <v>28900</v>
      </c>
      <c r="E45" s="34">
        <v>80810</v>
      </c>
      <c r="F45" s="34">
        <v>38100</v>
      </c>
      <c r="G45" s="8">
        <v>50340</v>
      </c>
      <c r="H45" s="1497"/>
      <c r="I45" s="1497"/>
      <c r="J45" s="1581"/>
      <c r="R45" s="50"/>
      <c r="S45" s="50"/>
      <c r="T45" s="50"/>
      <c r="U45" s="50"/>
      <c r="V45" s="50"/>
      <c r="W45" s="50"/>
      <c r="X45" s="50"/>
    </row>
    <row r="46" spans="1:24" ht="12.75" customHeight="1">
      <c r="A46" s="1578"/>
      <c r="B46" s="20">
        <v>3</v>
      </c>
      <c r="C46" s="1497"/>
      <c r="D46" s="8">
        <v>32750</v>
      </c>
      <c r="E46" s="34">
        <v>84630</v>
      </c>
      <c r="F46" s="34">
        <v>40730</v>
      </c>
      <c r="G46" s="8">
        <v>53010</v>
      </c>
      <c r="H46" s="1497"/>
      <c r="I46" s="1497"/>
      <c r="J46" s="1581"/>
      <c r="R46" s="50"/>
      <c r="S46" s="50"/>
      <c r="T46" s="50"/>
      <c r="U46" s="50"/>
      <c r="V46" s="50"/>
      <c r="W46" s="50"/>
      <c r="X46" s="50"/>
    </row>
    <row r="47" spans="1:24">
      <c r="A47" s="1578"/>
      <c r="B47" s="20">
        <v>4</v>
      </c>
      <c r="C47" s="1446"/>
      <c r="D47" s="8">
        <v>33000</v>
      </c>
      <c r="E47" s="34">
        <v>85620</v>
      </c>
      <c r="F47" s="34">
        <v>40730</v>
      </c>
      <c r="G47" s="8">
        <v>53990</v>
      </c>
      <c r="H47" s="1497"/>
      <c r="I47" s="1497"/>
      <c r="J47" s="1581"/>
      <c r="R47" s="50"/>
      <c r="S47" s="50"/>
      <c r="T47" s="50"/>
      <c r="U47" s="50"/>
      <c r="V47" s="50"/>
      <c r="W47" s="50"/>
      <c r="X47" s="50"/>
    </row>
    <row r="48" spans="1:24">
      <c r="A48" s="1578"/>
      <c r="B48" s="8">
        <v>7.5</v>
      </c>
      <c r="C48" s="1436">
        <v>1500</v>
      </c>
      <c r="D48" s="8">
        <v>36500</v>
      </c>
      <c r="E48" s="34">
        <v>89730</v>
      </c>
      <c r="F48" s="34">
        <v>56200</v>
      </c>
      <c r="G48" s="8">
        <v>57010</v>
      </c>
      <c r="H48" s="1497"/>
      <c r="I48" s="1497"/>
      <c r="J48" s="1581"/>
      <c r="R48" s="50"/>
      <c r="S48" s="50"/>
      <c r="T48" s="50"/>
      <c r="U48" s="50"/>
      <c r="V48" s="50"/>
      <c r="W48" s="50"/>
      <c r="X48" s="50"/>
    </row>
    <row r="49" spans="1:24" ht="13.5" thickBot="1">
      <c r="A49" s="1579"/>
      <c r="B49" s="18">
        <v>11</v>
      </c>
      <c r="C49" s="1498"/>
      <c r="D49" s="13">
        <v>40500</v>
      </c>
      <c r="E49" s="36">
        <v>86650</v>
      </c>
      <c r="F49" s="36">
        <v>63650</v>
      </c>
      <c r="G49" s="13">
        <v>60970</v>
      </c>
      <c r="H49" s="1498"/>
      <c r="I49" s="1498"/>
      <c r="J49" s="1582"/>
      <c r="R49" s="50"/>
      <c r="S49" s="50"/>
      <c r="T49" s="50"/>
      <c r="U49" s="50"/>
      <c r="V49" s="50"/>
      <c r="W49" s="50"/>
      <c r="X49" s="50"/>
    </row>
    <row r="50" spans="1:24">
      <c r="A50" s="1577">
        <v>8</v>
      </c>
      <c r="B50" s="19">
        <v>3</v>
      </c>
      <c r="C50" s="1445">
        <v>750</v>
      </c>
      <c r="D50" s="11">
        <v>33250</v>
      </c>
      <c r="E50" s="11">
        <v>120120</v>
      </c>
      <c r="F50" s="12">
        <v>42250</v>
      </c>
      <c r="G50" s="12">
        <v>63730</v>
      </c>
      <c r="H50" s="1445">
        <v>5030</v>
      </c>
      <c r="I50" s="1445">
        <v>4060</v>
      </c>
      <c r="J50" s="1580">
        <v>13610</v>
      </c>
      <c r="R50" s="50"/>
      <c r="S50" s="50"/>
      <c r="T50" s="50"/>
      <c r="U50" s="50"/>
      <c r="V50" s="50"/>
      <c r="W50" s="50"/>
      <c r="X50" s="50"/>
    </row>
    <row r="51" spans="1:24">
      <c r="A51" s="1578"/>
      <c r="B51" s="20">
        <v>4</v>
      </c>
      <c r="C51" s="1446"/>
      <c r="D51" s="8">
        <v>37300</v>
      </c>
      <c r="E51" s="8">
        <v>127400</v>
      </c>
      <c r="F51" s="8">
        <v>80320</v>
      </c>
      <c r="G51" s="8">
        <v>68640</v>
      </c>
      <c r="H51" s="1497"/>
      <c r="I51" s="1497"/>
      <c r="J51" s="1581"/>
      <c r="R51" s="50"/>
      <c r="S51" s="50"/>
      <c r="T51" s="50"/>
      <c r="U51" s="50"/>
      <c r="V51" s="50"/>
      <c r="W51" s="50"/>
      <c r="X51" s="50"/>
    </row>
    <row r="52" spans="1:24">
      <c r="A52" s="1578"/>
      <c r="B52" s="8">
        <v>5.5</v>
      </c>
      <c r="C52" s="1436">
        <v>1000</v>
      </c>
      <c r="D52" s="8">
        <v>41500</v>
      </c>
      <c r="E52" s="8">
        <v>124560</v>
      </c>
      <c r="F52" s="8">
        <v>59320</v>
      </c>
      <c r="G52" s="8">
        <v>65920</v>
      </c>
      <c r="H52" s="1497"/>
      <c r="I52" s="1497"/>
      <c r="J52" s="1581"/>
      <c r="L52" s="202"/>
      <c r="M52" s="262"/>
      <c r="N52" s="279"/>
      <c r="O52" s="279"/>
      <c r="P52" s="262"/>
      <c r="R52" s="50"/>
      <c r="S52" s="50"/>
      <c r="T52" s="50"/>
      <c r="U52" s="50"/>
      <c r="V52" s="50"/>
      <c r="W52" s="50"/>
      <c r="X52" s="50"/>
    </row>
    <row r="53" spans="1:24">
      <c r="A53" s="1578"/>
      <c r="B53" s="8">
        <v>7.5</v>
      </c>
      <c r="C53" s="1446"/>
      <c r="D53" s="8">
        <v>44000</v>
      </c>
      <c r="E53" s="8">
        <v>127680</v>
      </c>
      <c r="F53" s="8">
        <v>64460</v>
      </c>
      <c r="G53" s="8">
        <v>69890</v>
      </c>
      <c r="H53" s="1497"/>
      <c r="I53" s="1497"/>
      <c r="J53" s="1581"/>
      <c r="L53" s="202"/>
      <c r="M53" s="288"/>
      <c r="N53" s="26"/>
      <c r="O53" s="25"/>
      <c r="P53" s="25"/>
      <c r="R53" s="50"/>
      <c r="S53" s="50"/>
      <c r="T53" s="50"/>
      <c r="U53" s="50"/>
      <c r="V53" s="50"/>
      <c r="W53" s="50"/>
      <c r="X53" s="50"/>
    </row>
    <row r="54" spans="1:24">
      <c r="A54" s="1578"/>
      <c r="B54" s="8">
        <v>18.5</v>
      </c>
      <c r="C54" s="1436">
        <v>1500</v>
      </c>
      <c r="D54" s="8">
        <v>53500</v>
      </c>
      <c r="E54" s="8">
        <v>142540</v>
      </c>
      <c r="F54" s="8">
        <v>92860</v>
      </c>
      <c r="G54" s="8">
        <v>81380</v>
      </c>
      <c r="H54" s="1497"/>
      <c r="I54" s="1497"/>
      <c r="J54" s="1581"/>
      <c r="L54" s="202"/>
      <c r="M54" s="288"/>
      <c r="N54" s="25"/>
      <c r="O54" s="25"/>
      <c r="P54" s="25"/>
      <c r="R54" s="50"/>
      <c r="S54" s="50"/>
      <c r="T54" s="50"/>
      <c r="U54" s="50"/>
      <c r="V54" s="50"/>
      <c r="W54" s="50"/>
      <c r="X54" s="50"/>
    </row>
    <row r="55" spans="1:24" ht="13.5" customHeight="1" thickBot="1">
      <c r="A55" s="1579"/>
      <c r="B55" s="18">
        <v>22</v>
      </c>
      <c r="C55" s="1498"/>
      <c r="D55" s="13">
        <v>59000</v>
      </c>
      <c r="E55" s="13">
        <v>152160</v>
      </c>
      <c r="F55" s="13">
        <v>108300</v>
      </c>
      <c r="G55" s="13">
        <v>86750</v>
      </c>
      <c r="H55" s="1498"/>
      <c r="I55" s="1498"/>
      <c r="J55" s="1582"/>
      <c r="M55" s="202"/>
      <c r="N55" s="202"/>
      <c r="O55" s="202"/>
      <c r="P55" s="202"/>
      <c r="R55" s="50"/>
      <c r="S55" s="50"/>
      <c r="T55" s="50"/>
      <c r="U55" s="50"/>
      <c r="V55" s="50"/>
      <c r="W55" s="50"/>
      <c r="X55" s="50"/>
    </row>
    <row r="56" spans="1:24" ht="14.25">
      <c r="A56" s="1577">
        <v>9</v>
      </c>
      <c r="B56" s="22">
        <v>4</v>
      </c>
      <c r="C56" s="1445">
        <v>750</v>
      </c>
      <c r="D56" s="11">
        <v>40900</v>
      </c>
      <c r="E56" s="166">
        <v>186390</v>
      </c>
      <c r="F56" s="166">
        <v>97790</v>
      </c>
      <c r="G56" s="11">
        <v>86440</v>
      </c>
      <c r="H56" s="1445">
        <v>5390</v>
      </c>
      <c r="I56" s="1445">
        <v>4850</v>
      </c>
      <c r="J56" s="1580">
        <v>15960</v>
      </c>
      <c r="L56" s="251"/>
      <c r="M56" s="251"/>
      <c r="N56" s="251"/>
      <c r="O56" s="251"/>
      <c r="P56" s="251"/>
      <c r="R56" s="50"/>
      <c r="S56" s="50"/>
      <c r="T56" s="50"/>
      <c r="U56" s="50"/>
      <c r="V56" s="50"/>
      <c r="W56" s="50"/>
      <c r="X56" s="50"/>
    </row>
    <row r="57" spans="1:24">
      <c r="A57" s="1578"/>
      <c r="B57" s="8">
        <v>5.5</v>
      </c>
      <c r="C57" s="1497"/>
      <c r="D57" s="8">
        <v>44600</v>
      </c>
      <c r="E57" s="34">
        <v>188630</v>
      </c>
      <c r="F57" s="34">
        <v>100400</v>
      </c>
      <c r="G57" s="8">
        <v>87570</v>
      </c>
      <c r="H57" s="1497"/>
      <c r="I57" s="1497"/>
      <c r="J57" s="1581"/>
      <c r="L57" s="262"/>
      <c r="M57" s="262"/>
      <c r="N57" s="262"/>
      <c r="O57" s="262"/>
      <c r="P57" s="262"/>
      <c r="R57" s="50"/>
      <c r="S57" s="50"/>
      <c r="T57" s="50"/>
      <c r="U57" s="50"/>
      <c r="V57" s="50"/>
      <c r="W57" s="50"/>
      <c r="X57" s="50"/>
    </row>
    <row r="58" spans="1:24" ht="11.25" customHeight="1">
      <c r="A58" s="1578"/>
      <c r="B58" s="8">
        <v>7.5</v>
      </c>
      <c r="C58" s="1446"/>
      <c r="D58" s="8">
        <v>51100</v>
      </c>
      <c r="E58" s="34">
        <v>198700</v>
      </c>
      <c r="F58" s="34">
        <v>114300</v>
      </c>
      <c r="G58" s="8">
        <v>97210</v>
      </c>
      <c r="H58" s="1497"/>
      <c r="I58" s="1497"/>
      <c r="J58" s="1581"/>
      <c r="L58" s="262"/>
      <c r="M58" s="279"/>
      <c r="N58" s="279"/>
      <c r="O58" s="262"/>
      <c r="P58" s="262"/>
      <c r="R58" s="50"/>
      <c r="S58" s="50"/>
      <c r="T58" s="50"/>
      <c r="U58" s="50"/>
      <c r="V58" s="50"/>
      <c r="W58" s="50"/>
      <c r="X58" s="50"/>
    </row>
    <row r="59" spans="1:24" ht="12.75" customHeight="1">
      <c r="A59" s="1578"/>
      <c r="B59" s="8">
        <v>7.5</v>
      </c>
      <c r="C59" s="1436">
        <v>1000</v>
      </c>
      <c r="D59" s="8">
        <v>44500</v>
      </c>
      <c r="E59" s="34">
        <v>189220</v>
      </c>
      <c r="F59" s="34">
        <v>93060</v>
      </c>
      <c r="G59" s="8">
        <v>87420</v>
      </c>
      <c r="H59" s="1497"/>
      <c r="I59" s="1497"/>
      <c r="J59" s="1581"/>
      <c r="L59" s="288"/>
      <c r="M59" s="25"/>
      <c r="N59" s="59"/>
      <c r="O59" s="25"/>
      <c r="P59" s="25"/>
      <c r="R59" s="50"/>
      <c r="S59" s="50"/>
      <c r="T59" s="50"/>
      <c r="U59" s="50"/>
      <c r="V59" s="50"/>
      <c r="W59" s="50"/>
      <c r="X59" s="50"/>
    </row>
    <row r="60" spans="1:24" ht="13.5" thickBot="1">
      <c r="A60" s="1579"/>
      <c r="B60" s="27">
        <v>11</v>
      </c>
      <c r="C60" s="1498"/>
      <c r="D60" s="13">
        <v>50500</v>
      </c>
      <c r="E60" s="13">
        <v>200540</v>
      </c>
      <c r="F60" s="32">
        <v>114300</v>
      </c>
      <c r="G60" s="9">
        <v>95380</v>
      </c>
      <c r="H60" s="1498"/>
      <c r="I60" s="1498"/>
      <c r="J60" s="1582"/>
      <c r="L60" s="288"/>
      <c r="M60" s="25"/>
      <c r="N60" s="59"/>
      <c r="O60" s="25"/>
      <c r="P60" s="25"/>
      <c r="R60" s="50"/>
      <c r="S60" s="50"/>
      <c r="T60" s="50"/>
      <c r="U60" s="50"/>
      <c r="V60" s="50"/>
      <c r="W60" s="50"/>
      <c r="X60" s="50"/>
    </row>
    <row r="61" spans="1:24">
      <c r="A61" s="1577">
        <v>10</v>
      </c>
      <c r="B61" s="19">
        <v>5.5</v>
      </c>
      <c r="C61" s="1445">
        <v>750</v>
      </c>
      <c r="D61" s="11">
        <v>65600</v>
      </c>
      <c r="E61" s="11">
        <v>216320</v>
      </c>
      <c r="F61" s="12">
        <v>108900</v>
      </c>
      <c r="G61" s="12">
        <v>100720</v>
      </c>
      <c r="H61" s="1445">
        <v>5700</v>
      </c>
      <c r="I61" s="1445">
        <v>5340</v>
      </c>
      <c r="J61" s="1580">
        <v>17480</v>
      </c>
      <c r="L61" s="59"/>
      <c r="M61" s="59"/>
      <c r="N61" s="59"/>
      <c r="O61" s="59"/>
      <c r="P61" s="59"/>
      <c r="R61" s="50"/>
      <c r="S61" s="50"/>
      <c r="T61" s="50"/>
      <c r="U61" s="50"/>
      <c r="V61" s="50"/>
      <c r="W61" s="50"/>
      <c r="X61" s="50"/>
    </row>
    <row r="62" spans="1:24">
      <c r="A62" s="1578"/>
      <c r="B62" s="20">
        <v>7.5</v>
      </c>
      <c r="C62" s="1497"/>
      <c r="D62" s="8">
        <v>72100</v>
      </c>
      <c r="E62" s="8">
        <v>226390</v>
      </c>
      <c r="F62" s="8">
        <v>122760</v>
      </c>
      <c r="G62" s="8">
        <v>100360</v>
      </c>
      <c r="H62" s="1497"/>
      <c r="I62" s="1497"/>
      <c r="J62" s="1581"/>
      <c r="L62" s="59"/>
      <c r="M62" s="59"/>
      <c r="N62" s="59"/>
      <c r="O62" s="59"/>
      <c r="P62" s="59"/>
      <c r="R62" s="50"/>
      <c r="S62" s="50"/>
      <c r="T62" s="50"/>
      <c r="U62" s="50"/>
      <c r="V62" s="50"/>
      <c r="W62" s="50"/>
      <c r="X62" s="50"/>
    </row>
    <row r="63" spans="1:24" ht="12.75" customHeight="1">
      <c r="A63" s="1578"/>
      <c r="B63" s="20">
        <v>11</v>
      </c>
      <c r="C63" s="1446"/>
      <c r="D63" s="8">
        <v>77200</v>
      </c>
      <c r="E63" s="8">
        <v>233750</v>
      </c>
      <c r="F63" s="8">
        <v>134060</v>
      </c>
      <c r="G63" s="8">
        <v>112300</v>
      </c>
      <c r="H63" s="1497"/>
      <c r="I63" s="1497"/>
      <c r="J63" s="1581"/>
      <c r="L63" s="24"/>
      <c r="M63" s="26"/>
      <c r="N63" s="25"/>
      <c r="O63" s="25"/>
      <c r="P63" s="25"/>
      <c r="R63" s="50"/>
      <c r="S63" s="50"/>
      <c r="T63" s="50"/>
      <c r="U63" s="50"/>
      <c r="V63" s="50"/>
      <c r="W63" s="50"/>
      <c r="X63" s="50"/>
    </row>
    <row r="64" spans="1:24">
      <c r="A64" s="1578"/>
      <c r="B64" s="20">
        <v>15</v>
      </c>
      <c r="C64" s="1436">
        <v>1000</v>
      </c>
      <c r="D64" s="8">
        <v>75500</v>
      </c>
      <c r="E64" s="8">
        <v>233330</v>
      </c>
      <c r="F64" s="8">
        <v>134060</v>
      </c>
      <c r="G64" s="8">
        <v>112850</v>
      </c>
      <c r="H64" s="1497"/>
      <c r="I64" s="1497"/>
      <c r="J64" s="1581"/>
      <c r="L64" s="24"/>
      <c r="M64" s="26"/>
      <c r="N64" s="25"/>
      <c r="O64" s="25"/>
      <c r="P64" s="25"/>
      <c r="R64" s="50"/>
      <c r="S64" s="50"/>
      <c r="T64" s="50"/>
      <c r="U64" s="50"/>
      <c r="V64" s="50"/>
      <c r="W64" s="50"/>
      <c r="X64" s="50"/>
    </row>
    <row r="65" spans="1:24">
      <c r="A65" s="1578"/>
      <c r="B65" s="8">
        <v>18.5</v>
      </c>
      <c r="C65" s="1497"/>
      <c r="D65" s="8">
        <v>84500</v>
      </c>
      <c r="E65" s="8">
        <v>240540</v>
      </c>
      <c r="F65" s="8">
        <v>155100</v>
      </c>
      <c r="G65" s="8">
        <v>123840</v>
      </c>
      <c r="H65" s="1497"/>
      <c r="I65" s="1497"/>
      <c r="J65" s="1581"/>
      <c r="L65" s="24"/>
      <c r="M65" s="26"/>
      <c r="N65" s="25"/>
      <c r="O65" s="25"/>
      <c r="P65" s="25"/>
      <c r="R65" s="50"/>
      <c r="S65" s="50"/>
      <c r="T65" s="50"/>
      <c r="U65" s="50"/>
      <c r="V65" s="50"/>
      <c r="W65" s="50"/>
      <c r="X65" s="50"/>
    </row>
    <row r="66" spans="1:24" ht="13.5" thickBot="1">
      <c r="A66" s="1579"/>
      <c r="B66" s="18">
        <v>22</v>
      </c>
      <c r="C66" s="1498"/>
      <c r="D66" s="13">
        <v>104000</v>
      </c>
      <c r="E66" s="13">
        <v>252570</v>
      </c>
      <c r="F66" s="13" t="s">
        <v>134</v>
      </c>
      <c r="G66" s="13">
        <v>133550</v>
      </c>
      <c r="H66" s="1498"/>
      <c r="I66" s="1498"/>
      <c r="J66" s="1582"/>
      <c r="L66" s="24"/>
      <c r="M66" s="26"/>
      <c r="N66" s="25"/>
      <c r="O66" s="25"/>
      <c r="P66" s="25"/>
      <c r="R66" s="50"/>
      <c r="S66" s="50"/>
      <c r="T66" s="50"/>
      <c r="U66" s="50"/>
      <c r="V66" s="50"/>
      <c r="W66" s="50"/>
      <c r="X66" s="50"/>
    </row>
    <row r="67" spans="1:24">
      <c r="A67" s="1577">
        <v>11.2</v>
      </c>
      <c r="B67" s="22">
        <v>11</v>
      </c>
      <c r="C67" s="1445">
        <v>750</v>
      </c>
      <c r="D67" s="11">
        <v>105500</v>
      </c>
      <c r="E67" s="11">
        <v>293750</v>
      </c>
      <c r="F67" s="11" t="s">
        <v>134</v>
      </c>
      <c r="G67" s="11">
        <v>126920</v>
      </c>
      <c r="H67" s="1445">
        <v>6020</v>
      </c>
      <c r="I67" s="1445">
        <v>5760</v>
      </c>
      <c r="J67" s="1580">
        <v>17960</v>
      </c>
      <c r="L67" s="24"/>
      <c r="M67" s="26"/>
      <c r="N67" s="25"/>
      <c r="O67" s="25"/>
      <c r="P67" s="25"/>
      <c r="R67" s="50"/>
      <c r="S67" s="50"/>
      <c r="T67" s="50"/>
      <c r="U67" s="50"/>
      <c r="V67" s="50"/>
      <c r="W67" s="50"/>
      <c r="X67" s="50"/>
    </row>
    <row r="68" spans="1:24">
      <c r="A68" s="1578"/>
      <c r="B68" s="20">
        <v>15</v>
      </c>
      <c r="C68" s="1446"/>
      <c r="D68" s="8">
        <v>122400</v>
      </c>
      <c r="E68" s="11">
        <v>308090</v>
      </c>
      <c r="F68" s="11" t="s">
        <v>134</v>
      </c>
      <c r="G68" s="8">
        <v>137470</v>
      </c>
      <c r="H68" s="1497"/>
      <c r="I68" s="1497"/>
      <c r="J68" s="1581"/>
      <c r="L68" s="24"/>
      <c r="M68" s="26"/>
      <c r="N68" s="25"/>
      <c r="O68" s="25"/>
      <c r="P68" s="25"/>
      <c r="R68" s="50"/>
      <c r="S68" s="50"/>
      <c r="T68" s="50"/>
      <c r="U68" s="50"/>
      <c r="V68" s="50"/>
      <c r="W68" s="50"/>
      <c r="X68" s="50"/>
    </row>
    <row r="69" spans="1:24" ht="14.25" customHeight="1">
      <c r="A69" s="1578"/>
      <c r="B69" s="20">
        <v>30</v>
      </c>
      <c r="C69" s="1436">
        <v>1000</v>
      </c>
      <c r="D69" s="8">
        <v>140410</v>
      </c>
      <c r="E69" s="11">
        <v>323330</v>
      </c>
      <c r="F69" s="11" t="s">
        <v>134</v>
      </c>
      <c r="G69" s="8"/>
      <c r="H69" s="1497"/>
      <c r="I69" s="1497"/>
      <c r="J69" s="1581"/>
      <c r="L69" s="262"/>
      <c r="M69" s="287"/>
      <c r="N69" s="287"/>
      <c r="O69" s="262"/>
      <c r="P69" s="262"/>
      <c r="R69" s="50"/>
      <c r="S69" s="50"/>
      <c r="T69" s="50"/>
      <c r="U69" s="50"/>
      <c r="V69" s="50"/>
      <c r="W69" s="50"/>
      <c r="X69" s="50"/>
    </row>
    <row r="70" spans="1:24" ht="13.5" thickBot="1">
      <c r="A70" s="1579"/>
      <c r="B70" s="27">
        <v>37</v>
      </c>
      <c r="C70" s="1498"/>
      <c r="D70" s="13">
        <v>162300</v>
      </c>
      <c r="E70" s="13">
        <v>341870</v>
      </c>
      <c r="F70" s="13" t="s">
        <v>134</v>
      </c>
      <c r="G70" s="9">
        <v>171390</v>
      </c>
      <c r="H70" s="1498"/>
      <c r="I70" s="1497"/>
      <c r="J70" s="1582"/>
      <c r="L70" s="262"/>
      <c r="M70" s="279"/>
      <c r="N70" s="279"/>
      <c r="O70" s="262"/>
      <c r="P70" s="262"/>
      <c r="R70" s="50"/>
      <c r="S70" s="50"/>
      <c r="T70" s="50"/>
      <c r="U70" s="50"/>
      <c r="V70" s="50"/>
      <c r="W70" s="50"/>
      <c r="X70" s="50"/>
    </row>
    <row r="71" spans="1:24">
      <c r="A71" s="1577">
        <v>12.5</v>
      </c>
      <c r="B71" s="19">
        <v>4</v>
      </c>
      <c r="C71" s="12">
        <v>350</v>
      </c>
      <c r="D71" s="12" t="s">
        <v>134</v>
      </c>
      <c r="E71" s="12" t="s">
        <v>134</v>
      </c>
      <c r="F71" s="12" t="s">
        <v>134</v>
      </c>
      <c r="G71" s="12">
        <v>133840</v>
      </c>
      <c r="H71" s="1445">
        <v>6840</v>
      </c>
      <c r="I71" s="1445">
        <v>6140</v>
      </c>
      <c r="J71" s="1580">
        <v>19730</v>
      </c>
      <c r="L71" s="288"/>
      <c r="M71" s="26"/>
      <c r="N71" s="25"/>
      <c r="O71" s="25"/>
      <c r="P71" s="25"/>
      <c r="R71" s="50"/>
      <c r="S71" s="50"/>
      <c r="T71" s="50"/>
      <c r="U71" s="50"/>
      <c r="V71" s="50"/>
      <c r="W71" s="50"/>
      <c r="X71" s="50"/>
    </row>
    <row r="72" spans="1:24">
      <c r="A72" s="1606"/>
      <c r="B72" s="9">
        <v>5.5</v>
      </c>
      <c r="C72" s="9">
        <v>500</v>
      </c>
      <c r="D72" s="8">
        <v>124500</v>
      </c>
      <c r="E72" s="11">
        <v>449050</v>
      </c>
      <c r="F72" s="11" t="s">
        <v>134</v>
      </c>
      <c r="G72" s="42">
        <v>158130</v>
      </c>
      <c r="H72" s="1784"/>
      <c r="I72" s="1497"/>
      <c r="J72" s="1581"/>
      <c r="L72" s="288"/>
      <c r="M72" s="25"/>
      <c r="N72" s="25"/>
      <c r="O72" s="25"/>
      <c r="P72" s="25"/>
      <c r="R72" s="50"/>
      <c r="S72" s="50"/>
      <c r="T72" s="50"/>
      <c r="U72" s="50"/>
      <c r="V72" s="50"/>
      <c r="W72" s="50"/>
      <c r="X72" s="50"/>
    </row>
    <row r="73" spans="1:24" ht="12" customHeight="1">
      <c r="A73" s="1606"/>
      <c r="B73" s="8">
        <v>18.5</v>
      </c>
      <c r="C73" s="1436">
        <v>750</v>
      </c>
      <c r="D73" s="11">
        <v>125000</v>
      </c>
      <c r="E73" s="11">
        <v>465240</v>
      </c>
      <c r="F73" s="11" t="s">
        <v>134</v>
      </c>
      <c r="G73" s="8">
        <v>155800</v>
      </c>
      <c r="H73" s="1784"/>
      <c r="I73" s="1784"/>
      <c r="J73" s="1786"/>
      <c r="R73" s="50"/>
      <c r="S73" s="50"/>
      <c r="T73" s="50"/>
      <c r="U73" s="50"/>
      <c r="V73" s="50"/>
      <c r="W73" s="50"/>
      <c r="X73" s="50"/>
    </row>
    <row r="74" spans="1:24" ht="13.5" thickBot="1">
      <c r="A74" s="1607"/>
      <c r="B74" s="18">
        <v>22</v>
      </c>
      <c r="C74" s="1498"/>
      <c r="D74" s="13">
        <v>470760</v>
      </c>
      <c r="E74" s="47">
        <v>470760</v>
      </c>
      <c r="F74" s="47" t="s">
        <v>134</v>
      </c>
      <c r="G74" s="47">
        <v>157590</v>
      </c>
      <c r="H74" s="1785"/>
      <c r="I74" s="1785"/>
      <c r="J74" s="1787"/>
      <c r="R74" s="50"/>
      <c r="S74" s="50"/>
      <c r="T74" s="50"/>
      <c r="U74" s="50"/>
      <c r="V74" s="50"/>
      <c r="W74" s="50"/>
      <c r="X74" s="50"/>
    </row>
    <row r="75" spans="1:24">
      <c r="A75" s="2" t="s">
        <v>1022</v>
      </c>
    </row>
  </sheetData>
  <mergeCells count="110">
    <mergeCell ref="A7:J7"/>
    <mergeCell ref="K7:P7"/>
    <mergeCell ref="M8:N8"/>
    <mergeCell ref="O8:P8"/>
    <mergeCell ref="J8:J9"/>
    <mergeCell ref="A8:A9"/>
    <mergeCell ref="B8:C8"/>
    <mergeCell ref="L8:L9"/>
    <mergeCell ref="I8:I9"/>
    <mergeCell ref="F8:F9"/>
    <mergeCell ref="E8:E9"/>
    <mergeCell ref="A56:A60"/>
    <mergeCell ref="L21:L22"/>
    <mergeCell ref="A50:A55"/>
    <mergeCell ref="A30:A33"/>
    <mergeCell ref="H30:H33"/>
    <mergeCell ref="C43:C44"/>
    <mergeCell ref="C50:C51"/>
    <mergeCell ref="L23:L27"/>
    <mergeCell ref="C54:C55"/>
    <mergeCell ref="C38:C40"/>
    <mergeCell ref="C48:C49"/>
    <mergeCell ref="L28:L31"/>
    <mergeCell ref="C30:C31"/>
    <mergeCell ref="I43:I49"/>
    <mergeCell ref="I38:I42"/>
    <mergeCell ref="I56:I60"/>
    <mergeCell ref="J50:J55"/>
    <mergeCell ref="A34:A37"/>
    <mergeCell ref="C22:C24"/>
    <mergeCell ref="C41:C42"/>
    <mergeCell ref="C45:C47"/>
    <mergeCell ref="C34:C35"/>
    <mergeCell ref="C36:C37"/>
    <mergeCell ref="A27:A29"/>
    <mergeCell ref="C32:C33"/>
    <mergeCell ref="J43:J49"/>
    <mergeCell ref="J30:J33"/>
    <mergeCell ref="J34:J37"/>
    <mergeCell ref="J27:J29"/>
    <mergeCell ref="I67:I70"/>
    <mergeCell ref="I61:I66"/>
    <mergeCell ref="I50:I55"/>
    <mergeCell ref="J56:J60"/>
    <mergeCell ref="J67:J70"/>
    <mergeCell ref="J61:J66"/>
    <mergeCell ref="J10:J11"/>
    <mergeCell ref="J22:J26"/>
    <mergeCell ref="J38:J42"/>
    <mergeCell ref="D8:D9"/>
    <mergeCell ref="H8:H9"/>
    <mergeCell ref="I22:I26"/>
    <mergeCell ref="I12:I16"/>
    <mergeCell ref="I30:I33"/>
    <mergeCell ref="J17:J21"/>
    <mergeCell ref="J12:J16"/>
    <mergeCell ref="C12:C13"/>
    <mergeCell ref="C14:C16"/>
    <mergeCell ref="I34:I37"/>
    <mergeCell ref="I27:I29"/>
    <mergeCell ref="A22:A26"/>
    <mergeCell ref="C28:C29"/>
    <mergeCell ref="C25:C26"/>
    <mergeCell ref="A67:A70"/>
    <mergeCell ref="A38:A42"/>
    <mergeCell ref="H38:H42"/>
    <mergeCell ref="A43:A49"/>
    <mergeCell ref="H43:H49"/>
    <mergeCell ref="A61:A66"/>
    <mergeCell ref="H61:H66"/>
    <mergeCell ref="H67:H70"/>
    <mergeCell ref="C69:C70"/>
    <mergeCell ref="C61:C63"/>
    <mergeCell ref="H50:H55"/>
    <mergeCell ref="C67:C68"/>
    <mergeCell ref="C59:C60"/>
    <mergeCell ref="C64:C66"/>
    <mergeCell ref="H56:H60"/>
    <mergeCell ref="C56:C58"/>
    <mergeCell ref="C52:C53"/>
    <mergeCell ref="N30:N31"/>
    <mergeCell ref="A10:A11"/>
    <mergeCell ref="H10:H11"/>
    <mergeCell ref="N21:N22"/>
    <mergeCell ref="N23:N24"/>
    <mergeCell ref="N25:N27"/>
    <mergeCell ref="H27:H29"/>
    <mergeCell ref="H22:H26"/>
    <mergeCell ref="A12:A16"/>
    <mergeCell ref="N28:N29"/>
    <mergeCell ref="I71:I74"/>
    <mergeCell ref="J71:J74"/>
    <mergeCell ref="A71:A74"/>
    <mergeCell ref="C73:C74"/>
    <mergeCell ref="H71:H74"/>
    <mergeCell ref="I10:I11"/>
    <mergeCell ref="I17:I21"/>
    <mergeCell ref="C10:C11"/>
    <mergeCell ref="H34:H37"/>
    <mergeCell ref="C18:C21"/>
    <mergeCell ref="A1:P6"/>
    <mergeCell ref="N14:N15"/>
    <mergeCell ref="N16:N18"/>
    <mergeCell ref="N19:N20"/>
    <mergeCell ref="L16:L20"/>
    <mergeCell ref="L11:L15"/>
    <mergeCell ref="N11:N13"/>
    <mergeCell ref="H12:H16"/>
    <mergeCell ref="A17:A21"/>
    <mergeCell ref="H17:H21"/>
  </mergeCells>
  <phoneticPr fontId="7" type="noConversion"/>
  <printOptions horizontalCentered="1"/>
  <pageMargins left="0.39370078740157483" right="0" top="0" bottom="0.39370078740157483" header="0" footer="0"/>
  <pageSetup paperSize="9" scale="80" firstPageNumber="20" orientation="portrait" useFirstPageNumber="1" r:id="rId1"/>
  <headerFooter alignWithMargins="0">
    <oddFooter>&amp;CСтраница &amp;P</oddFooter>
  </headerFooter>
  <colBreaks count="1" manualBreakCount="1">
    <brk id="16" max="1048575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266700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6"/>
  <sheetViews>
    <sheetView zoomScaleNormal="100" zoomScaleSheetLayoutView="100" workbookViewId="0">
      <selection sqref="A1:J6"/>
    </sheetView>
  </sheetViews>
  <sheetFormatPr defaultRowHeight="12.75"/>
  <cols>
    <col min="1" max="1" width="4.28515625" style="2" customWidth="1"/>
    <col min="2" max="2" width="5.42578125" style="2" customWidth="1"/>
    <col min="3" max="3" width="6.5703125" style="2" customWidth="1"/>
    <col min="4" max="4" width="8.140625" style="2" customWidth="1"/>
    <col min="5" max="5" width="15.85546875" style="2" customWidth="1"/>
    <col min="6" max="6" width="7.28515625" style="2" customWidth="1"/>
    <col min="7" max="7" width="10.7109375" style="2" customWidth="1"/>
    <col min="8" max="8" width="6" style="2" customWidth="1"/>
    <col min="9" max="9" width="6.42578125" style="2" customWidth="1"/>
    <col min="10" max="10" width="5.85546875" style="2" customWidth="1"/>
    <col min="11" max="11" width="2.140625" style="2" customWidth="1"/>
    <col min="12" max="12" width="5.42578125" style="2" customWidth="1"/>
    <col min="13" max="13" width="6.42578125" style="2" customWidth="1"/>
    <col min="14" max="14" width="7.140625" style="2" customWidth="1"/>
    <col min="15" max="15" width="8.42578125" style="2" customWidth="1"/>
    <col min="16" max="16" width="9.28515625" style="2" customWidth="1"/>
    <col min="17" max="16384" width="9.140625" style="2"/>
  </cols>
  <sheetData>
    <row r="1" spans="1:18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424"/>
      <c r="L1" s="424"/>
      <c r="M1" s="424"/>
      <c r="N1" s="424"/>
      <c r="O1" s="424"/>
      <c r="P1" s="424"/>
    </row>
    <row r="2" spans="1:18" ht="19.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55"/>
      <c r="L2" s="55"/>
      <c r="M2" s="55"/>
      <c r="N2" s="55"/>
      <c r="O2" s="55"/>
      <c r="P2" s="55"/>
    </row>
    <row r="3" spans="1:18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425"/>
      <c r="L3" s="425"/>
      <c r="M3" s="425"/>
      <c r="N3" s="425"/>
      <c r="O3" s="425"/>
      <c r="P3" s="55"/>
    </row>
    <row r="4" spans="1:18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425"/>
      <c r="L4" s="425"/>
      <c r="M4" s="425"/>
      <c r="N4" s="425"/>
      <c r="O4" s="425"/>
      <c r="P4" s="55"/>
    </row>
    <row r="5" spans="1:18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445"/>
      <c r="L5" s="445"/>
    </row>
    <row r="6" spans="1:18" s="1" customFormat="1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423"/>
      <c r="L6" s="423"/>
    </row>
    <row r="7" spans="1:18" ht="27.2" customHeight="1" thickBot="1">
      <c r="A7" s="1431" t="s">
        <v>1356</v>
      </c>
      <c r="B7" s="1431"/>
      <c r="C7" s="1431"/>
      <c r="D7" s="1431"/>
      <c r="E7" s="1431"/>
      <c r="F7" s="1431"/>
      <c r="G7" s="1431"/>
      <c r="H7" s="1431"/>
      <c r="I7" s="1431"/>
      <c r="J7" s="1431"/>
      <c r="K7" s="1486"/>
      <c r="L7" s="1486"/>
      <c r="M7" s="1486"/>
      <c r="N7" s="1486"/>
      <c r="O7" s="1486"/>
      <c r="P7" s="1486"/>
    </row>
    <row r="8" spans="1:18" s="50" customFormat="1" ht="11.25" customHeight="1">
      <c r="A8" s="1513" t="s">
        <v>125</v>
      </c>
      <c r="B8" s="1516" t="s">
        <v>126</v>
      </c>
      <c r="C8" s="1517"/>
      <c r="D8" s="1788" t="s">
        <v>732</v>
      </c>
      <c r="E8" s="1488" t="s">
        <v>1128</v>
      </c>
      <c r="F8" s="1765" t="s">
        <v>752</v>
      </c>
      <c r="G8" s="319" t="s">
        <v>489</v>
      </c>
      <c r="H8" s="1765" t="s">
        <v>129</v>
      </c>
      <c r="I8" s="1490" t="s">
        <v>130</v>
      </c>
      <c r="J8" s="1594" t="s">
        <v>131</v>
      </c>
      <c r="K8" s="101"/>
      <c r="L8" s="1796"/>
      <c r="M8" s="1796"/>
      <c r="N8" s="1796"/>
      <c r="O8" s="1797"/>
      <c r="P8" s="1797"/>
    </row>
    <row r="9" spans="1:18" s="50" customFormat="1" ht="21.75" customHeight="1" thickBot="1">
      <c r="A9" s="1514"/>
      <c r="B9" s="10" t="s">
        <v>132</v>
      </c>
      <c r="C9" s="10" t="s">
        <v>133</v>
      </c>
      <c r="D9" s="1789"/>
      <c r="E9" s="1798"/>
      <c r="F9" s="1767"/>
      <c r="G9" s="17" t="s">
        <v>657</v>
      </c>
      <c r="H9" s="1767"/>
      <c r="I9" s="1515"/>
      <c r="J9" s="1595"/>
      <c r="K9" s="101"/>
      <c r="L9" s="1796"/>
      <c r="M9" s="279"/>
      <c r="N9" s="279"/>
      <c r="O9" s="606"/>
      <c r="P9" s="606"/>
    </row>
    <row r="10" spans="1:18" s="50" customFormat="1">
      <c r="A10" s="1577">
        <v>2.5</v>
      </c>
      <c r="B10" s="12">
        <v>0.55000000000000004</v>
      </c>
      <c r="C10" s="1445">
        <v>3000</v>
      </c>
      <c r="D10" s="30"/>
      <c r="E10" s="12"/>
      <c r="F10" s="12"/>
      <c r="G10" s="12"/>
      <c r="H10" s="1445">
        <v>2730</v>
      </c>
      <c r="I10" s="1445">
        <v>3090</v>
      </c>
      <c r="J10" s="1580">
        <v>8060</v>
      </c>
      <c r="K10" s="101"/>
      <c r="L10" s="607"/>
      <c r="M10" s="25"/>
      <c r="N10" s="25"/>
      <c r="O10" s="25"/>
      <c r="P10" s="25"/>
    </row>
    <row r="11" spans="1:18" s="50" customFormat="1" ht="13.5" thickBot="1">
      <c r="A11" s="1579"/>
      <c r="B11" s="13">
        <v>0.75</v>
      </c>
      <c r="C11" s="1498"/>
      <c r="D11" s="36"/>
      <c r="E11" s="13"/>
      <c r="F11" s="13"/>
      <c r="G11" s="13"/>
      <c r="H11" s="1498"/>
      <c r="I11" s="1498"/>
      <c r="J11" s="1582"/>
      <c r="K11" s="101"/>
      <c r="L11" s="1795"/>
      <c r="M11" s="25"/>
      <c r="N11" s="1794"/>
      <c r="O11" s="25"/>
      <c r="P11" s="25"/>
    </row>
    <row r="12" spans="1:18" s="50" customFormat="1">
      <c r="A12" s="1577">
        <v>3.15</v>
      </c>
      <c r="B12" s="11">
        <v>0.25</v>
      </c>
      <c r="C12" s="1445">
        <v>1000</v>
      </c>
      <c r="D12" s="30">
        <v>11950</v>
      </c>
      <c r="E12" s="11" t="s">
        <v>134</v>
      </c>
      <c r="F12" s="8" t="s">
        <v>134</v>
      </c>
      <c r="G12" s="11">
        <v>33060</v>
      </c>
      <c r="H12" s="1445">
        <v>2730</v>
      </c>
      <c r="I12" s="1445">
        <v>3090</v>
      </c>
      <c r="J12" s="1580">
        <v>8780</v>
      </c>
      <c r="K12" s="101"/>
      <c r="L12" s="1795"/>
      <c r="M12" s="25"/>
      <c r="N12" s="1794"/>
      <c r="O12" s="25"/>
      <c r="P12" s="25"/>
      <c r="Q12" s="25"/>
      <c r="R12" s="25"/>
    </row>
    <row r="13" spans="1:18" s="50" customFormat="1">
      <c r="A13" s="1578"/>
      <c r="B13" s="8">
        <v>0.37</v>
      </c>
      <c r="C13" s="1446"/>
      <c r="D13" s="34">
        <v>12700</v>
      </c>
      <c r="E13" s="8" t="s">
        <v>134</v>
      </c>
      <c r="F13" s="8" t="s">
        <v>134</v>
      </c>
      <c r="G13" s="8">
        <v>33870</v>
      </c>
      <c r="H13" s="1497"/>
      <c r="I13" s="1497"/>
      <c r="J13" s="1581"/>
      <c r="K13" s="101"/>
      <c r="L13" s="1795"/>
      <c r="M13" s="25"/>
      <c r="N13" s="1794"/>
      <c r="O13" s="25"/>
      <c r="P13" s="25"/>
      <c r="Q13" s="25"/>
      <c r="R13" s="25"/>
    </row>
    <row r="14" spans="1:18" s="50" customFormat="1" ht="13.5" customHeight="1">
      <c r="A14" s="1578"/>
      <c r="B14" s="8">
        <v>0.12</v>
      </c>
      <c r="C14" s="1436">
        <v>1500</v>
      </c>
      <c r="D14" s="34">
        <v>11100</v>
      </c>
      <c r="E14" s="8" t="s">
        <v>134</v>
      </c>
      <c r="F14" s="8" t="s">
        <v>134</v>
      </c>
      <c r="G14" s="8">
        <v>32290</v>
      </c>
      <c r="H14" s="1497"/>
      <c r="I14" s="1497"/>
      <c r="J14" s="1581"/>
      <c r="K14" s="101"/>
      <c r="L14" s="1795"/>
      <c r="M14" s="25"/>
      <c r="N14" s="1794"/>
      <c r="O14" s="25"/>
      <c r="P14" s="25"/>
      <c r="Q14" s="25"/>
      <c r="R14" s="25"/>
    </row>
    <row r="15" spans="1:18" s="50" customFormat="1">
      <c r="A15" s="1578"/>
      <c r="B15" s="8">
        <v>0.25</v>
      </c>
      <c r="C15" s="1497"/>
      <c r="D15" s="34">
        <v>11950</v>
      </c>
      <c r="E15" s="8" t="s">
        <v>134</v>
      </c>
      <c r="F15" s="8" t="s">
        <v>134</v>
      </c>
      <c r="G15" s="8">
        <v>32910</v>
      </c>
      <c r="H15" s="1497"/>
      <c r="I15" s="1497"/>
      <c r="J15" s="1581"/>
      <c r="K15" s="101"/>
      <c r="L15" s="1795"/>
      <c r="M15" s="25"/>
      <c r="N15" s="1794"/>
      <c r="O15" s="25"/>
      <c r="P15" s="25"/>
      <c r="Q15" s="25"/>
      <c r="R15" s="25"/>
    </row>
    <row r="16" spans="1:18" s="50" customFormat="1" ht="13.5" customHeight="1" thickBot="1">
      <c r="A16" s="1579"/>
      <c r="B16" s="9">
        <v>0.37</v>
      </c>
      <c r="C16" s="1498"/>
      <c r="D16" s="36">
        <v>14900</v>
      </c>
      <c r="E16" s="13" t="s">
        <v>134</v>
      </c>
      <c r="F16" s="13" t="s">
        <v>134</v>
      </c>
      <c r="G16" s="8">
        <v>32910</v>
      </c>
      <c r="H16" s="1498"/>
      <c r="I16" s="1498"/>
      <c r="J16" s="1582"/>
      <c r="K16" s="101"/>
      <c r="L16" s="1795"/>
      <c r="M16" s="25"/>
      <c r="N16" s="1794"/>
      <c r="O16" s="25"/>
      <c r="P16" s="25"/>
      <c r="Q16" s="25"/>
      <c r="R16" s="25"/>
    </row>
    <row r="17" spans="1:18" s="50" customFormat="1">
      <c r="A17" s="1577">
        <v>3.55</v>
      </c>
      <c r="B17" s="12">
        <v>0.37</v>
      </c>
      <c r="C17" s="12">
        <v>1000</v>
      </c>
      <c r="D17" s="30">
        <v>15000</v>
      </c>
      <c r="E17" s="11" t="s">
        <v>134</v>
      </c>
      <c r="F17" s="8" t="s">
        <v>134</v>
      </c>
      <c r="G17" s="12">
        <v>39440</v>
      </c>
      <c r="H17" s="1445">
        <v>2730</v>
      </c>
      <c r="I17" s="1445">
        <v>3090</v>
      </c>
      <c r="J17" s="1580">
        <v>9140</v>
      </c>
      <c r="K17" s="101"/>
      <c r="L17" s="1795"/>
      <c r="M17" s="25"/>
      <c r="N17" s="1794"/>
      <c r="O17" s="25"/>
      <c r="P17" s="25"/>
      <c r="Q17" s="25"/>
      <c r="R17" s="25"/>
    </row>
    <row r="18" spans="1:18" s="50" customFormat="1">
      <c r="A18" s="1578"/>
      <c r="B18" s="8">
        <v>0.18</v>
      </c>
      <c r="C18" s="1436">
        <v>1500</v>
      </c>
      <c r="D18" s="34">
        <v>13500</v>
      </c>
      <c r="E18" s="8" t="s">
        <v>134</v>
      </c>
      <c r="F18" s="8" t="s">
        <v>134</v>
      </c>
      <c r="G18" s="8">
        <v>37870</v>
      </c>
      <c r="H18" s="1497"/>
      <c r="I18" s="1497"/>
      <c r="J18" s="1581"/>
      <c r="K18" s="101"/>
      <c r="L18" s="1795"/>
      <c r="M18" s="25"/>
      <c r="N18" s="1794"/>
      <c r="O18" s="25"/>
      <c r="P18" s="25"/>
      <c r="Q18" s="25"/>
      <c r="R18" s="25"/>
    </row>
    <row r="19" spans="1:18" s="50" customFormat="1">
      <c r="A19" s="1578"/>
      <c r="B19" s="8">
        <v>0.25</v>
      </c>
      <c r="C19" s="1497"/>
      <c r="D19" s="34">
        <v>14150</v>
      </c>
      <c r="E19" s="8" t="s">
        <v>134</v>
      </c>
      <c r="F19" s="8" t="s">
        <v>134</v>
      </c>
      <c r="G19" s="8">
        <v>38480</v>
      </c>
      <c r="H19" s="1497"/>
      <c r="I19" s="1497"/>
      <c r="J19" s="1581"/>
      <c r="K19" s="101"/>
      <c r="L19" s="1795"/>
      <c r="M19" s="25"/>
      <c r="N19" s="1794"/>
      <c r="O19" s="25"/>
      <c r="P19" s="25"/>
      <c r="Q19" s="25"/>
      <c r="R19" s="25"/>
    </row>
    <row r="20" spans="1:18" s="50" customFormat="1">
      <c r="A20" s="1578"/>
      <c r="B20" s="8">
        <v>0.37</v>
      </c>
      <c r="C20" s="1497"/>
      <c r="D20" s="34">
        <v>14150</v>
      </c>
      <c r="E20" s="8" t="s">
        <v>134</v>
      </c>
      <c r="F20" s="8" t="s">
        <v>134</v>
      </c>
      <c r="G20" s="8">
        <v>38480</v>
      </c>
      <c r="H20" s="1497"/>
      <c r="I20" s="1497"/>
      <c r="J20" s="1581"/>
      <c r="K20" s="101"/>
      <c r="L20" s="1795"/>
      <c r="M20" s="25"/>
      <c r="N20" s="1794"/>
      <c r="O20" s="25"/>
      <c r="P20" s="25"/>
      <c r="Q20" s="25"/>
      <c r="R20" s="25"/>
    </row>
    <row r="21" spans="1:18" s="50" customFormat="1" ht="13.5" thickBot="1">
      <c r="A21" s="1579"/>
      <c r="B21" s="13">
        <v>0.55000000000000004</v>
      </c>
      <c r="C21" s="1498"/>
      <c r="D21" s="36">
        <v>14900</v>
      </c>
      <c r="E21" s="13" t="s">
        <v>134</v>
      </c>
      <c r="F21" s="13" t="s">
        <v>134</v>
      </c>
      <c r="G21" s="13">
        <v>39250</v>
      </c>
      <c r="H21" s="1498"/>
      <c r="I21" s="1498"/>
      <c r="J21" s="1582"/>
      <c r="K21" s="101"/>
      <c r="L21" s="1795"/>
      <c r="M21" s="25"/>
      <c r="N21" s="1794"/>
      <c r="O21" s="25"/>
      <c r="P21" s="25"/>
      <c r="Q21" s="25"/>
      <c r="R21" s="25"/>
    </row>
    <row r="22" spans="1:18" s="50" customFormat="1">
      <c r="A22" s="1577">
        <v>4</v>
      </c>
      <c r="B22" s="11">
        <v>0.37</v>
      </c>
      <c r="C22" s="1445">
        <v>1000</v>
      </c>
      <c r="D22" s="30">
        <v>15200</v>
      </c>
      <c r="E22" s="11" t="s">
        <v>134</v>
      </c>
      <c r="F22" s="8" t="s">
        <v>134</v>
      </c>
      <c r="G22" s="11">
        <v>41620</v>
      </c>
      <c r="H22" s="1445">
        <v>2850</v>
      </c>
      <c r="I22" s="1445">
        <v>3090</v>
      </c>
      <c r="J22" s="1580">
        <v>9500</v>
      </c>
      <c r="K22" s="101"/>
      <c r="L22" s="1795"/>
      <c r="M22" s="25"/>
      <c r="N22" s="1794"/>
      <c r="O22" s="25"/>
      <c r="P22" s="25"/>
      <c r="Q22" s="25"/>
      <c r="R22" s="25"/>
    </row>
    <row r="23" spans="1:18" s="50" customFormat="1">
      <c r="A23" s="1578"/>
      <c r="B23" s="8">
        <v>0.55000000000000004</v>
      </c>
      <c r="C23" s="1497"/>
      <c r="D23" s="34">
        <v>15500</v>
      </c>
      <c r="E23" s="8" t="s">
        <v>134</v>
      </c>
      <c r="F23" s="8" t="s">
        <v>134</v>
      </c>
      <c r="G23" s="11">
        <v>41620</v>
      </c>
      <c r="H23" s="1497"/>
      <c r="I23" s="1497"/>
      <c r="J23" s="1581"/>
      <c r="K23" s="101"/>
      <c r="L23" s="1795"/>
      <c r="M23" s="25"/>
      <c r="N23" s="1794"/>
      <c r="O23" s="25"/>
      <c r="P23" s="25"/>
      <c r="Q23" s="25"/>
      <c r="R23" s="25"/>
    </row>
    <row r="24" spans="1:18" s="50" customFormat="1">
      <c r="A24" s="1578"/>
      <c r="B24" s="8">
        <v>0.75</v>
      </c>
      <c r="C24" s="1446"/>
      <c r="D24" s="34">
        <v>16800</v>
      </c>
      <c r="E24" s="8" t="s">
        <v>134</v>
      </c>
      <c r="F24" s="8" t="s">
        <v>134</v>
      </c>
      <c r="G24" s="8">
        <v>42410</v>
      </c>
      <c r="H24" s="1497"/>
      <c r="I24" s="1497"/>
      <c r="J24" s="1581"/>
      <c r="K24" s="101"/>
      <c r="L24" s="1795"/>
      <c r="M24" s="25"/>
      <c r="N24" s="1794"/>
      <c r="O24" s="25"/>
      <c r="P24" s="25"/>
      <c r="Q24" s="25"/>
      <c r="R24" s="25"/>
    </row>
    <row r="25" spans="1:18" s="50" customFormat="1">
      <c r="A25" s="1578"/>
      <c r="B25" s="8">
        <v>0.55000000000000004</v>
      </c>
      <c r="C25" s="1436">
        <v>1500</v>
      </c>
      <c r="D25" s="34">
        <v>15500</v>
      </c>
      <c r="E25" s="8" t="s">
        <v>134</v>
      </c>
      <c r="F25" s="8" t="s">
        <v>134</v>
      </c>
      <c r="G25" s="8">
        <v>41640</v>
      </c>
      <c r="H25" s="1497"/>
      <c r="I25" s="1497"/>
      <c r="J25" s="1581"/>
      <c r="K25" s="101"/>
      <c r="L25" s="1795"/>
      <c r="M25" s="25"/>
      <c r="N25" s="1794"/>
      <c r="O25" s="25"/>
      <c r="P25" s="25"/>
      <c r="Q25" s="25"/>
      <c r="R25" s="25"/>
    </row>
    <row r="26" spans="1:18" s="50" customFormat="1" ht="13.5" thickBot="1">
      <c r="A26" s="1579"/>
      <c r="B26" s="9">
        <v>0.75</v>
      </c>
      <c r="C26" s="1498"/>
      <c r="D26" s="36">
        <v>15500</v>
      </c>
      <c r="E26" s="13" t="s">
        <v>134</v>
      </c>
      <c r="F26" s="13" t="s">
        <v>134</v>
      </c>
      <c r="G26" s="8">
        <v>41640</v>
      </c>
      <c r="H26" s="1498"/>
      <c r="I26" s="1498"/>
      <c r="J26" s="1582"/>
      <c r="K26" s="101"/>
      <c r="L26" s="1795"/>
      <c r="M26" s="25"/>
      <c r="N26" s="1794"/>
      <c r="O26" s="25"/>
      <c r="P26" s="25"/>
      <c r="Q26" s="25"/>
      <c r="R26" s="25"/>
    </row>
    <row r="27" spans="1:18" s="50" customFormat="1">
      <c r="A27" s="1577">
        <v>4.5</v>
      </c>
      <c r="B27" s="12">
        <v>0.37</v>
      </c>
      <c r="C27" s="12">
        <v>1000</v>
      </c>
      <c r="D27" s="344">
        <v>17100</v>
      </c>
      <c r="E27" s="12" t="s">
        <v>134</v>
      </c>
      <c r="F27" s="63" t="s">
        <v>134</v>
      </c>
      <c r="G27" s="12">
        <v>43100</v>
      </c>
      <c r="H27" s="1445">
        <v>2850</v>
      </c>
      <c r="I27" s="1445">
        <v>3240</v>
      </c>
      <c r="J27" s="1580">
        <v>9760</v>
      </c>
      <c r="K27" s="101"/>
      <c r="L27" s="1795"/>
      <c r="M27" s="25"/>
      <c r="N27" s="1794"/>
      <c r="O27" s="25"/>
      <c r="P27" s="25"/>
      <c r="Q27" s="25"/>
      <c r="R27" s="25"/>
    </row>
    <row r="28" spans="1:18" s="50" customFormat="1">
      <c r="A28" s="1578"/>
      <c r="B28" s="8">
        <v>0.75</v>
      </c>
      <c r="C28" s="1436">
        <v>1500</v>
      </c>
      <c r="D28" s="34">
        <v>17500</v>
      </c>
      <c r="E28" s="8" t="s">
        <v>134</v>
      </c>
      <c r="F28" s="8" t="s">
        <v>134</v>
      </c>
      <c r="G28" s="8">
        <v>43360</v>
      </c>
      <c r="H28" s="1497"/>
      <c r="I28" s="1497"/>
      <c r="J28" s="1581"/>
      <c r="K28" s="101"/>
      <c r="L28" s="1795"/>
      <c r="M28" s="25"/>
      <c r="N28" s="1794"/>
      <c r="O28" s="25"/>
      <c r="P28" s="25"/>
      <c r="Q28" s="25"/>
      <c r="R28" s="25"/>
    </row>
    <row r="29" spans="1:18" s="50" customFormat="1" ht="13.5" thickBot="1">
      <c r="A29" s="1579"/>
      <c r="B29" s="13">
        <v>1.1000000000000001</v>
      </c>
      <c r="C29" s="1498"/>
      <c r="D29" s="36">
        <v>18700</v>
      </c>
      <c r="E29" s="8" t="s">
        <v>134</v>
      </c>
      <c r="F29" s="8" t="s">
        <v>134</v>
      </c>
      <c r="G29" s="13">
        <v>43940</v>
      </c>
      <c r="H29" s="1498"/>
      <c r="I29" s="1498"/>
      <c r="J29" s="1582"/>
      <c r="K29" s="101"/>
      <c r="L29" s="1795"/>
      <c r="M29" s="25"/>
      <c r="N29" s="1794"/>
      <c r="O29" s="25"/>
      <c r="P29" s="25"/>
      <c r="Q29" s="25"/>
      <c r="R29" s="25"/>
    </row>
    <row r="30" spans="1:18" s="50" customFormat="1">
      <c r="A30" s="1577">
        <v>5</v>
      </c>
      <c r="B30" s="11">
        <v>0.55000000000000004</v>
      </c>
      <c r="C30" s="1445">
        <v>1000</v>
      </c>
      <c r="D30" s="166">
        <v>17500</v>
      </c>
      <c r="E30" s="12" t="s">
        <v>134</v>
      </c>
      <c r="F30" s="63" t="s">
        <v>134</v>
      </c>
      <c r="G30" s="11">
        <v>49680</v>
      </c>
      <c r="H30" s="1445">
        <v>3000</v>
      </c>
      <c r="I30" s="1445">
        <v>3300</v>
      </c>
      <c r="J30" s="1580">
        <v>9850</v>
      </c>
      <c r="K30" s="101"/>
      <c r="L30" s="1795"/>
      <c r="M30" s="26"/>
      <c r="N30" s="1794"/>
      <c r="O30" s="25"/>
      <c r="P30" s="25"/>
      <c r="Q30" s="25"/>
      <c r="R30" s="25"/>
    </row>
    <row r="31" spans="1:18" s="50" customFormat="1">
      <c r="A31" s="1578"/>
      <c r="B31" s="8">
        <v>0.75</v>
      </c>
      <c r="C31" s="1497"/>
      <c r="D31" s="34">
        <v>18800</v>
      </c>
      <c r="E31" s="8" t="s">
        <v>134</v>
      </c>
      <c r="F31" s="8" t="s">
        <v>134</v>
      </c>
      <c r="G31" s="8">
        <v>50780</v>
      </c>
      <c r="H31" s="1497"/>
      <c r="I31" s="1497"/>
      <c r="J31" s="1581"/>
      <c r="K31" s="101"/>
      <c r="L31" s="1795"/>
      <c r="M31" s="26"/>
      <c r="N31" s="1794"/>
      <c r="O31" s="25"/>
      <c r="P31" s="25"/>
      <c r="Q31" s="25"/>
      <c r="R31" s="25"/>
    </row>
    <row r="32" spans="1:18" s="50" customFormat="1">
      <c r="A32" s="1578"/>
      <c r="B32" s="8">
        <v>1.1000000000000001</v>
      </c>
      <c r="C32" s="1446"/>
      <c r="D32" s="34">
        <v>19700</v>
      </c>
      <c r="E32" s="8" t="s">
        <v>134</v>
      </c>
      <c r="F32" s="8" t="s">
        <v>134</v>
      </c>
      <c r="G32" s="40">
        <v>51200</v>
      </c>
      <c r="H32" s="1497"/>
      <c r="I32" s="1497"/>
      <c r="J32" s="1581"/>
      <c r="K32" s="101"/>
      <c r="L32" s="439"/>
      <c r="M32" s="101"/>
      <c r="N32" s="101"/>
      <c r="O32" s="25"/>
      <c r="P32" s="25"/>
      <c r="Q32" s="25"/>
      <c r="R32" s="25"/>
    </row>
    <row r="33" spans="1:18" s="50" customFormat="1">
      <c r="A33" s="1578"/>
      <c r="B33" s="8">
        <v>1.5</v>
      </c>
      <c r="C33" s="1436">
        <v>1500</v>
      </c>
      <c r="D33" s="34">
        <v>19500</v>
      </c>
      <c r="E33" s="8" t="s">
        <v>134</v>
      </c>
      <c r="F33" s="8" t="s">
        <v>134</v>
      </c>
      <c r="G33" s="40">
        <v>51200</v>
      </c>
      <c r="H33" s="1497"/>
      <c r="I33" s="1497"/>
      <c r="J33" s="1581"/>
      <c r="K33" s="101"/>
      <c r="L33" s="439"/>
      <c r="M33" s="101"/>
      <c r="N33" s="101"/>
      <c r="O33" s="25"/>
      <c r="P33" s="25"/>
      <c r="Q33" s="25"/>
      <c r="R33" s="25"/>
    </row>
    <row r="34" spans="1:18" s="50" customFormat="1" ht="13.5" thickBot="1">
      <c r="A34" s="1579"/>
      <c r="B34" s="9">
        <v>2.2000000000000002</v>
      </c>
      <c r="C34" s="1498"/>
      <c r="D34" s="36">
        <v>21500</v>
      </c>
      <c r="E34" s="13" t="s">
        <v>134</v>
      </c>
      <c r="F34" s="13" t="s">
        <v>134</v>
      </c>
      <c r="G34" s="9">
        <v>52540</v>
      </c>
      <c r="H34" s="1498"/>
      <c r="I34" s="1498"/>
      <c r="J34" s="1582"/>
      <c r="K34" s="101"/>
      <c r="L34" s="101"/>
      <c r="M34" s="101"/>
      <c r="N34" s="101"/>
      <c r="O34" s="25"/>
      <c r="P34" s="25"/>
      <c r="Q34" s="25"/>
      <c r="R34" s="25"/>
    </row>
    <row r="35" spans="1:18" s="50" customFormat="1">
      <c r="A35" s="1577">
        <v>5.6</v>
      </c>
      <c r="B35" s="12">
        <v>0.75</v>
      </c>
      <c r="C35" s="1445">
        <v>1000</v>
      </c>
      <c r="D35" s="166">
        <v>23600</v>
      </c>
      <c r="E35" s="8" t="s">
        <v>134</v>
      </c>
      <c r="F35" s="63" t="s">
        <v>134</v>
      </c>
      <c r="G35" s="12">
        <v>58570</v>
      </c>
      <c r="H35" s="1445">
        <v>3500</v>
      </c>
      <c r="I35" s="1445">
        <v>3520</v>
      </c>
      <c r="J35" s="1580">
        <v>10210</v>
      </c>
      <c r="K35" s="101"/>
      <c r="L35" s="101"/>
      <c r="M35" s="101"/>
      <c r="N35" s="101"/>
      <c r="O35" s="25"/>
      <c r="P35" s="25"/>
      <c r="Q35" s="25"/>
      <c r="R35" s="25"/>
    </row>
    <row r="36" spans="1:18" s="50" customFormat="1">
      <c r="A36" s="1578"/>
      <c r="B36" s="8">
        <v>1.1000000000000001</v>
      </c>
      <c r="C36" s="1446"/>
      <c r="D36" s="34">
        <v>24500</v>
      </c>
      <c r="E36" s="8" t="s">
        <v>134</v>
      </c>
      <c r="F36" s="8" t="s">
        <v>134</v>
      </c>
      <c r="G36" s="40">
        <v>58890</v>
      </c>
      <c r="H36" s="1497"/>
      <c r="I36" s="1497"/>
      <c r="J36" s="1581"/>
      <c r="K36" s="101"/>
      <c r="L36" s="101"/>
      <c r="M36" s="101"/>
      <c r="N36" s="101"/>
      <c r="O36" s="25"/>
      <c r="P36" s="25"/>
      <c r="Q36" s="25"/>
      <c r="R36" s="25"/>
    </row>
    <row r="37" spans="1:18" s="50" customFormat="1">
      <c r="A37" s="1578"/>
      <c r="B37" s="8">
        <v>2.2000000000000002</v>
      </c>
      <c r="C37" s="1436">
        <v>1500</v>
      </c>
      <c r="D37" s="34">
        <v>26100</v>
      </c>
      <c r="E37" s="8" t="s">
        <v>134</v>
      </c>
      <c r="F37" s="8" t="s">
        <v>134</v>
      </c>
      <c r="G37" s="8">
        <v>59910</v>
      </c>
      <c r="H37" s="1497"/>
      <c r="I37" s="1497"/>
      <c r="J37" s="1581"/>
      <c r="K37" s="101"/>
      <c r="L37" s="101"/>
      <c r="M37" s="101"/>
      <c r="N37" s="101"/>
      <c r="O37" s="25"/>
      <c r="P37" s="25"/>
      <c r="Q37" s="25"/>
      <c r="R37" s="25"/>
    </row>
    <row r="38" spans="1:18" ht="13.5" thickBot="1">
      <c r="A38" s="1579"/>
      <c r="B38" s="18">
        <v>3</v>
      </c>
      <c r="C38" s="1498"/>
      <c r="D38" s="36">
        <v>28200</v>
      </c>
      <c r="E38" s="13" t="s">
        <v>134</v>
      </c>
      <c r="F38" s="13" t="s">
        <v>134</v>
      </c>
      <c r="G38" s="13">
        <v>61570</v>
      </c>
      <c r="H38" s="1498"/>
      <c r="I38" s="1498"/>
      <c r="J38" s="1582"/>
      <c r="K38" s="202"/>
      <c r="L38" s="202"/>
      <c r="M38" s="202"/>
      <c r="N38" s="202"/>
      <c r="O38" s="25"/>
      <c r="P38" s="25"/>
      <c r="Q38" s="25"/>
      <c r="R38" s="25"/>
    </row>
    <row r="39" spans="1:18" ht="14.25" customHeight="1">
      <c r="A39" s="1577">
        <v>6.3</v>
      </c>
      <c r="B39" s="11">
        <v>1.5</v>
      </c>
      <c r="C39" s="1445">
        <v>1000</v>
      </c>
      <c r="D39" s="166">
        <v>27600</v>
      </c>
      <c r="E39" s="8" t="s">
        <v>134</v>
      </c>
      <c r="F39" s="63" t="s">
        <v>134</v>
      </c>
      <c r="G39" s="11">
        <v>61320</v>
      </c>
      <c r="H39" s="1445">
        <v>4250</v>
      </c>
      <c r="I39" s="1445">
        <v>3630</v>
      </c>
      <c r="J39" s="1580">
        <v>10940</v>
      </c>
      <c r="K39" s="202"/>
      <c r="L39" s="202"/>
      <c r="M39" s="202"/>
      <c r="N39" s="202"/>
      <c r="O39" s="25"/>
      <c r="P39" s="25"/>
      <c r="Q39" s="25"/>
      <c r="R39" s="25"/>
    </row>
    <row r="40" spans="1:18">
      <c r="A40" s="1578"/>
      <c r="B40" s="8">
        <v>2.2000000000000002</v>
      </c>
      <c r="C40" s="1497"/>
      <c r="D40" s="34">
        <v>30200</v>
      </c>
      <c r="E40" s="8" t="s">
        <v>134</v>
      </c>
      <c r="F40" s="8" t="s">
        <v>134</v>
      </c>
      <c r="G40" s="8">
        <v>63780</v>
      </c>
      <c r="H40" s="1497"/>
      <c r="I40" s="1497"/>
      <c r="J40" s="1581"/>
      <c r="K40" s="202"/>
      <c r="L40" s="202"/>
      <c r="M40" s="202"/>
      <c r="N40" s="202"/>
      <c r="O40" s="25"/>
      <c r="P40" s="25"/>
      <c r="Q40" s="25"/>
      <c r="R40" s="25"/>
    </row>
    <row r="41" spans="1:18" ht="13.5" customHeight="1">
      <c r="A41" s="1578"/>
      <c r="B41" s="20">
        <v>3</v>
      </c>
      <c r="C41" s="1446"/>
      <c r="D41" s="34">
        <v>34100</v>
      </c>
      <c r="E41" s="8" t="s">
        <v>134</v>
      </c>
      <c r="F41" s="8" t="s">
        <v>134</v>
      </c>
      <c r="G41" s="8">
        <v>66500</v>
      </c>
      <c r="H41" s="1497"/>
      <c r="I41" s="1497"/>
      <c r="J41" s="1581"/>
      <c r="K41" s="202"/>
      <c r="L41" s="202"/>
      <c r="M41" s="202"/>
      <c r="N41" s="202"/>
      <c r="O41" s="25"/>
      <c r="P41" s="25"/>
      <c r="Q41" s="25"/>
      <c r="R41" s="25"/>
    </row>
    <row r="42" spans="1:18">
      <c r="A42" s="1578"/>
      <c r="B42" s="8">
        <v>5.5</v>
      </c>
      <c r="C42" s="1436">
        <v>1500</v>
      </c>
      <c r="D42" s="34">
        <v>34600</v>
      </c>
      <c r="E42" s="8" t="s">
        <v>134</v>
      </c>
      <c r="F42" s="8" t="s">
        <v>134</v>
      </c>
      <c r="G42" s="8">
        <v>67690</v>
      </c>
      <c r="H42" s="1497"/>
      <c r="I42" s="1497"/>
      <c r="J42" s="1581"/>
      <c r="O42" s="25"/>
      <c r="P42" s="25"/>
      <c r="Q42" s="25"/>
      <c r="R42" s="25"/>
    </row>
    <row r="43" spans="1:18" ht="13.5" thickBot="1">
      <c r="A43" s="1579"/>
      <c r="B43" s="27">
        <v>7.5</v>
      </c>
      <c r="C43" s="1498"/>
      <c r="D43" s="36">
        <v>37600</v>
      </c>
      <c r="E43" s="13" t="s">
        <v>134</v>
      </c>
      <c r="F43" s="13" t="s">
        <v>134</v>
      </c>
      <c r="G43" s="9">
        <v>69950</v>
      </c>
      <c r="H43" s="1498"/>
      <c r="I43" s="1498"/>
      <c r="J43" s="1582"/>
      <c r="O43" s="25"/>
      <c r="P43" s="25"/>
      <c r="Q43" s="25"/>
      <c r="R43" s="25"/>
    </row>
    <row r="44" spans="1:18">
      <c r="A44" s="1577">
        <v>7.1</v>
      </c>
      <c r="B44" s="19">
        <v>3</v>
      </c>
      <c r="C44" s="1445">
        <v>750</v>
      </c>
      <c r="D44" s="166">
        <v>35900</v>
      </c>
      <c r="E44" s="8" t="s">
        <v>134</v>
      </c>
      <c r="F44" s="63" t="s">
        <v>134</v>
      </c>
      <c r="G44" s="12">
        <v>75660</v>
      </c>
      <c r="H44" s="1445">
        <v>4400</v>
      </c>
      <c r="I44" s="1445">
        <v>3840</v>
      </c>
      <c r="J44" s="1580">
        <v>11290</v>
      </c>
      <c r="O44" s="25"/>
      <c r="P44" s="25"/>
      <c r="Q44" s="25"/>
      <c r="R44" s="25"/>
    </row>
    <row r="45" spans="1:18">
      <c r="A45" s="1578"/>
      <c r="B45" s="20">
        <v>4</v>
      </c>
      <c r="C45" s="1446"/>
      <c r="D45" s="34">
        <v>39850</v>
      </c>
      <c r="E45" s="8" t="s">
        <v>134</v>
      </c>
      <c r="F45" s="8" t="s">
        <v>134</v>
      </c>
      <c r="G45" s="8">
        <v>78970</v>
      </c>
      <c r="H45" s="1497"/>
      <c r="I45" s="1497"/>
      <c r="J45" s="1581"/>
      <c r="O45" s="25"/>
      <c r="P45" s="25"/>
      <c r="Q45" s="25"/>
      <c r="R45" s="25"/>
    </row>
    <row r="46" spans="1:18" ht="13.5" customHeight="1">
      <c r="A46" s="1578"/>
      <c r="B46" s="20">
        <v>2.2000000000000002</v>
      </c>
      <c r="C46" s="1436">
        <v>1000</v>
      </c>
      <c r="D46" s="34">
        <v>31500</v>
      </c>
      <c r="E46" s="8" t="s">
        <v>134</v>
      </c>
      <c r="F46" s="8" t="s">
        <v>134</v>
      </c>
      <c r="G46" s="8">
        <v>75040</v>
      </c>
      <c r="H46" s="1497"/>
      <c r="I46" s="1497"/>
      <c r="J46" s="1581"/>
      <c r="O46" s="25"/>
      <c r="P46" s="25"/>
      <c r="Q46" s="25"/>
      <c r="R46" s="25"/>
    </row>
    <row r="47" spans="1:18" ht="12.75" customHeight="1">
      <c r="A47" s="1578"/>
      <c r="B47" s="20">
        <v>3</v>
      </c>
      <c r="C47" s="1497"/>
      <c r="D47" s="34">
        <v>35400</v>
      </c>
      <c r="E47" s="8" t="s">
        <v>134</v>
      </c>
      <c r="F47" s="8" t="s">
        <v>134</v>
      </c>
      <c r="G47" s="8">
        <v>77890</v>
      </c>
      <c r="H47" s="1497"/>
      <c r="I47" s="1497"/>
      <c r="J47" s="1581"/>
      <c r="O47" s="25"/>
      <c r="P47" s="25"/>
      <c r="Q47" s="25"/>
      <c r="R47" s="25"/>
    </row>
    <row r="48" spans="1:18">
      <c r="A48" s="1578"/>
      <c r="B48" s="20">
        <v>4</v>
      </c>
      <c r="C48" s="1446"/>
      <c r="D48" s="34">
        <v>35500</v>
      </c>
      <c r="E48" s="8" t="s">
        <v>134</v>
      </c>
      <c r="F48" s="8" t="s">
        <v>134</v>
      </c>
      <c r="G48" s="8">
        <v>78980</v>
      </c>
      <c r="H48" s="1497"/>
      <c r="I48" s="1497"/>
      <c r="J48" s="1581"/>
      <c r="O48" s="25"/>
      <c r="P48" s="25"/>
      <c r="Q48" s="25"/>
      <c r="R48" s="25"/>
    </row>
    <row r="49" spans="1:18">
      <c r="A49" s="1578"/>
      <c r="B49" s="8">
        <v>7.5</v>
      </c>
      <c r="C49" s="1436">
        <v>1500</v>
      </c>
      <c r="D49" s="34">
        <v>38900</v>
      </c>
      <c r="E49" s="8" t="s">
        <v>134</v>
      </c>
      <c r="F49" s="8" t="s">
        <v>134</v>
      </c>
      <c r="G49" s="8">
        <v>77710</v>
      </c>
      <c r="H49" s="1497"/>
      <c r="I49" s="1497"/>
      <c r="J49" s="1581"/>
      <c r="O49" s="25"/>
      <c r="P49" s="25"/>
      <c r="Q49" s="25"/>
      <c r="R49" s="25"/>
    </row>
    <row r="50" spans="1:18" ht="13.5" thickBot="1">
      <c r="A50" s="1579"/>
      <c r="B50" s="18">
        <v>11</v>
      </c>
      <c r="C50" s="1498"/>
      <c r="D50" s="36">
        <v>42170</v>
      </c>
      <c r="E50" s="13" t="s">
        <v>134</v>
      </c>
      <c r="F50" s="13" t="s">
        <v>134</v>
      </c>
      <c r="G50" s="13">
        <v>81410</v>
      </c>
      <c r="H50" s="1498"/>
      <c r="I50" s="1498"/>
      <c r="J50" s="1582"/>
      <c r="O50" s="25"/>
      <c r="P50" s="25"/>
      <c r="Q50" s="25"/>
      <c r="R50" s="25"/>
    </row>
    <row r="51" spans="1:18">
      <c r="A51" s="1577">
        <v>8</v>
      </c>
      <c r="B51" s="19">
        <v>3</v>
      </c>
      <c r="C51" s="1445">
        <v>750</v>
      </c>
      <c r="D51" s="166">
        <v>43900</v>
      </c>
      <c r="E51" s="8" t="s">
        <v>134</v>
      </c>
      <c r="F51" s="63" t="s">
        <v>134</v>
      </c>
      <c r="G51" s="12">
        <v>84320</v>
      </c>
      <c r="H51" s="1445">
        <v>5030</v>
      </c>
      <c r="I51" s="1445">
        <v>4060</v>
      </c>
      <c r="J51" s="1580">
        <v>13610</v>
      </c>
      <c r="O51" s="25"/>
      <c r="P51" s="25"/>
      <c r="Q51" s="25"/>
      <c r="R51" s="25"/>
    </row>
    <row r="52" spans="1:18">
      <c r="A52" s="1578"/>
      <c r="B52" s="20">
        <v>4</v>
      </c>
      <c r="C52" s="1446"/>
      <c r="D52" s="34">
        <v>47900</v>
      </c>
      <c r="E52" s="8" t="s">
        <v>134</v>
      </c>
      <c r="F52" s="8" t="s">
        <v>134</v>
      </c>
      <c r="G52" s="8">
        <v>87590</v>
      </c>
      <c r="H52" s="1497"/>
      <c r="I52" s="1497"/>
      <c r="J52" s="1581"/>
      <c r="O52" s="25"/>
      <c r="P52" s="25"/>
      <c r="Q52" s="25"/>
      <c r="R52" s="25"/>
    </row>
    <row r="53" spans="1:18">
      <c r="A53" s="1578"/>
      <c r="B53" s="8">
        <v>5.5</v>
      </c>
      <c r="C53" s="1436">
        <v>1000</v>
      </c>
      <c r="D53" s="34">
        <v>49200</v>
      </c>
      <c r="E53" s="8" t="s">
        <v>134</v>
      </c>
      <c r="F53" s="8" t="s">
        <v>134</v>
      </c>
      <c r="G53" s="8">
        <v>87490</v>
      </c>
      <c r="H53" s="1497"/>
      <c r="I53" s="1497"/>
      <c r="J53" s="1581"/>
      <c r="L53" s="202"/>
      <c r="M53" s="262"/>
      <c r="N53" s="279"/>
      <c r="O53" s="25"/>
      <c r="P53" s="25"/>
      <c r="Q53" s="25"/>
      <c r="R53" s="25"/>
    </row>
    <row r="54" spans="1:18">
      <c r="A54" s="1578"/>
      <c r="B54" s="8">
        <v>7.5</v>
      </c>
      <c r="C54" s="1446"/>
      <c r="D54" s="34">
        <v>51500</v>
      </c>
      <c r="E54" s="8" t="s">
        <v>134</v>
      </c>
      <c r="F54" s="8" t="s">
        <v>134</v>
      </c>
      <c r="G54" s="8">
        <v>89140</v>
      </c>
      <c r="H54" s="1497"/>
      <c r="I54" s="1497"/>
      <c r="J54" s="1581"/>
      <c r="L54" s="202"/>
      <c r="M54" s="288"/>
      <c r="N54" s="26"/>
      <c r="O54" s="25"/>
      <c r="P54" s="25"/>
      <c r="Q54" s="25"/>
      <c r="R54" s="25"/>
    </row>
    <row r="55" spans="1:18">
      <c r="A55" s="1578"/>
      <c r="B55" s="8">
        <v>18.5</v>
      </c>
      <c r="C55" s="1436">
        <v>1500</v>
      </c>
      <c r="D55" s="34">
        <v>61300</v>
      </c>
      <c r="E55" s="8" t="s">
        <v>134</v>
      </c>
      <c r="F55" s="8" t="s">
        <v>134</v>
      </c>
      <c r="G55" s="8">
        <v>105690</v>
      </c>
      <c r="H55" s="1497"/>
      <c r="I55" s="1497"/>
      <c r="J55" s="1581"/>
      <c r="L55" s="202"/>
      <c r="M55" s="288"/>
      <c r="N55" s="25"/>
      <c r="O55" s="25"/>
      <c r="P55" s="25"/>
      <c r="Q55" s="25"/>
      <c r="R55" s="25"/>
    </row>
    <row r="56" spans="1:18" ht="13.5" customHeight="1" thickBot="1">
      <c r="A56" s="1579"/>
      <c r="B56" s="18">
        <v>22</v>
      </c>
      <c r="C56" s="1498"/>
      <c r="D56" s="36">
        <v>66500</v>
      </c>
      <c r="E56" s="13" t="s">
        <v>134</v>
      </c>
      <c r="F56" s="13" t="s">
        <v>134</v>
      </c>
      <c r="G56" s="13">
        <v>112110</v>
      </c>
      <c r="H56" s="1498"/>
      <c r="I56" s="1498"/>
      <c r="J56" s="1582"/>
      <c r="M56" s="202"/>
      <c r="N56" s="202"/>
      <c r="O56" s="25"/>
      <c r="P56" s="25"/>
      <c r="Q56" s="25"/>
      <c r="R56" s="25"/>
    </row>
    <row r="57" spans="1:18" ht="14.25">
      <c r="A57" s="1577">
        <v>9</v>
      </c>
      <c r="B57" s="22">
        <v>4</v>
      </c>
      <c r="C57" s="1445">
        <v>750</v>
      </c>
      <c r="D57" s="166">
        <v>48550</v>
      </c>
      <c r="E57" s="8" t="s">
        <v>134</v>
      </c>
      <c r="F57" s="63" t="s">
        <v>134</v>
      </c>
      <c r="G57" s="11">
        <v>96480</v>
      </c>
      <c r="H57" s="1445">
        <v>5390</v>
      </c>
      <c r="I57" s="1445">
        <v>4850</v>
      </c>
      <c r="J57" s="1580">
        <v>15960</v>
      </c>
      <c r="L57" s="251"/>
      <c r="M57" s="251"/>
      <c r="N57" s="251"/>
      <c r="O57" s="25"/>
      <c r="P57" s="25"/>
      <c r="Q57" s="25"/>
      <c r="R57" s="25"/>
    </row>
    <row r="58" spans="1:18">
      <c r="A58" s="1578"/>
      <c r="B58" s="8">
        <v>5.5</v>
      </c>
      <c r="C58" s="1497"/>
      <c r="D58" s="34">
        <v>52300</v>
      </c>
      <c r="E58" s="8" t="s">
        <v>134</v>
      </c>
      <c r="F58" s="8" t="s">
        <v>134</v>
      </c>
      <c r="G58" s="8">
        <v>98410</v>
      </c>
      <c r="H58" s="1497"/>
      <c r="I58" s="1497"/>
      <c r="J58" s="1581"/>
      <c r="L58" s="262"/>
      <c r="M58" s="262"/>
      <c r="N58" s="262"/>
      <c r="O58" s="25"/>
      <c r="P58" s="25"/>
      <c r="Q58" s="25"/>
      <c r="R58" s="25"/>
    </row>
    <row r="59" spans="1:18" ht="11.25" customHeight="1">
      <c r="A59" s="1578"/>
      <c r="B59" s="8">
        <v>7.5</v>
      </c>
      <c r="C59" s="1446"/>
      <c r="D59" s="34">
        <v>58750</v>
      </c>
      <c r="E59" s="8" t="s">
        <v>134</v>
      </c>
      <c r="F59" s="8" t="s">
        <v>134</v>
      </c>
      <c r="G59" s="8">
        <v>105200</v>
      </c>
      <c r="H59" s="1497"/>
      <c r="I59" s="1497"/>
      <c r="J59" s="1581"/>
      <c r="L59" s="262"/>
      <c r="M59" s="279"/>
      <c r="N59" s="279"/>
      <c r="O59" s="25"/>
      <c r="P59" s="25"/>
      <c r="Q59" s="25"/>
      <c r="R59" s="25"/>
    </row>
    <row r="60" spans="1:18" ht="12.75" customHeight="1">
      <c r="A60" s="1578"/>
      <c r="B60" s="8">
        <v>7.5</v>
      </c>
      <c r="C60" s="1436">
        <v>1000</v>
      </c>
      <c r="D60" s="34">
        <v>52200</v>
      </c>
      <c r="E60" s="8" t="s">
        <v>134</v>
      </c>
      <c r="F60" s="8" t="s">
        <v>134</v>
      </c>
      <c r="G60" s="8">
        <v>103410</v>
      </c>
      <c r="H60" s="1497"/>
      <c r="I60" s="1497"/>
      <c r="J60" s="1581"/>
      <c r="L60" s="288"/>
      <c r="M60" s="25"/>
      <c r="N60" s="59"/>
      <c r="O60" s="25"/>
      <c r="P60" s="25"/>
      <c r="Q60" s="25"/>
      <c r="R60" s="25"/>
    </row>
    <row r="61" spans="1:18" ht="13.5" thickBot="1">
      <c r="A61" s="1579"/>
      <c r="B61" s="27">
        <v>11</v>
      </c>
      <c r="C61" s="1498"/>
      <c r="D61" s="36">
        <v>58100</v>
      </c>
      <c r="E61" s="13" t="s">
        <v>134</v>
      </c>
      <c r="F61" s="13" t="s">
        <v>134</v>
      </c>
      <c r="G61" s="9">
        <v>104220</v>
      </c>
      <c r="H61" s="1498"/>
      <c r="I61" s="1498"/>
      <c r="J61" s="1582"/>
      <c r="L61" s="288"/>
      <c r="M61" s="25"/>
      <c r="N61" s="59"/>
      <c r="O61" s="25"/>
      <c r="P61" s="25"/>
      <c r="Q61" s="25"/>
      <c r="R61" s="25"/>
    </row>
    <row r="62" spans="1:18">
      <c r="A62" s="1577">
        <v>10</v>
      </c>
      <c r="B62" s="19">
        <v>5.5</v>
      </c>
      <c r="C62" s="1445">
        <v>750</v>
      </c>
      <c r="D62" s="166">
        <v>62600</v>
      </c>
      <c r="E62" s="8" t="s">
        <v>134</v>
      </c>
      <c r="F62" s="63" t="s">
        <v>134</v>
      </c>
      <c r="G62" s="12">
        <v>130570</v>
      </c>
      <c r="H62" s="1445">
        <v>5700</v>
      </c>
      <c r="I62" s="1445">
        <v>5340</v>
      </c>
      <c r="J62" s="1580">
        <v>17480</v>
      </c>
      <c r="L62" s="59"/>
      <c r="M62" s="59"/>
      <c r="N62" s="59"/>
      <c r="O62" s="25"/>
      <c r="P62" s="25"/>
      <c r="Q62" s="25"/>
      <c r="R62" s="25"/>
    </row>
    <row r="63" spans="1:18">
      <c r="A63" s="1578"/>
      <c r="B63" s="20">
        <v>7.5</v>
      </c>
      <c r="C63" s="1497"/>
      <c r="D63" s="34">
        <v>69100</v>
      </c>
      <c r="E63" s="8" t="s">
        <v>134</v>
      </c>
      <c r="F63" s="8" t="s">
        <v>134</v>
      </c>
      <c r="G63" s="8">
        <v>141070</v>
      </c>
      <c r="H63" s="1497"/>
      <c r="I63" s="1497"/>
      <c r="J63" s="1581"/>
      <c r="L63" s="59"/>
      <c r="M63" s="59"/>
      <c r="N63" s="59"/>
      <c r="O63" s="25"/>
      <c r="P63" s="25"/>
      <c r="Q63" s="25"/>
      <c r="R63" s="25"/>
    </row>
    <row r="64" spans="1:18" ht="12.75" customHeight="1">
      <c r="A64" s="1578"/>
      <c r="B64" s="20">
        <v>11</v>
      </c>
      <c r="C64" s="1446"/>
      <c r="D64" s="34">
        <v>74200</v>
      </c>
      <c r="E64" s="8" t="s">
        <v>134</v>
      </c>
      <c r="F64" s="8" t="s">
        <v>134</v>
      </c>
      <c r="G64" s="8">
        <v>152370</v>
      </c>
      <c r="H64" s="1497"/>
      <c r="I64" s="1497"/>
      <c r="J64" s="1581"/>
      <c r="L64" s="24"/>
      <c r="M64" s="26"/>
      <c r="N64" s="25"/>
      <c r="O64" s="25"/>
      <c r="P64" s="25"/>
      <c r="Q64" s="25"/>
      <c r="R64" s="25"/>
    </row>
    <row r="65" spans="1:18">
      <c r="A65" s="1578"/>
      <c r="B65" s="20">
        <v>15</v>
      </c>
      <c r="C65" s="1436">
        <v>1000</v>
      </c>
      <c r="D65" s="34">
        <v>72500</v>
      </c>
      <c r="E65" s="8" t="s">
        <v>134</v>
      </c>
      <c r="F65" s="8" t="s">
        <v>134</v>
      </c>
      <c r="G65" s="8">
        <v>151180</v>
      </c>
      <c r="H65" s="1497"/>
      <c r="I65" s="1497"/>
      <c r="J65" s="1581"/>
      <c r="L65" s="24"/>
      <c r="M65" s="26"/>
      <c r="N65" s="25"/>
      <c r="O65" s="25"/>
      <c r="P65" s="25"/>
      <c r="Q65" s="25"/>
      <c r="R65" s="25"/>
    </row>
    <row r="66" spans="1:18">
      <c r="A66" s="1578"/>
      <c r="B66" s="8">
        <v>18.5</v>
      </c>
      <c r="C66" s="1497"/>
      <c r="D66" s="34">
        <v>81500</v>
      </c>
      <c r="E66" s="8" t="s">
        <v>134</v>
      </c>
      <c r="F66" s="8" t="s">
        <v>134</v>
      </c>
      <c r="G66" s="8">
        <v>160730</v>
      </c>
      <c r="H66" s="1497"/>
      <c r="I66" s="1497"/>
      <c r="J66" s="1581"/>
      <c r="L66" s="24"/>
      <c r="M66" s="26"/>
      <c r="N66" s="25"/>
      <c r="O66" s="25"/>
      <c r="P66" s="25"/>
      <c r="Q66" s="25"/>
      <c r="R66" s="25"/>
    </row>
    <row r="67" spans="1:18" ht="13.5" thickBot="1">
      <c r="A67" s="1579"/>
      <c r="B67" s="18">
        <v>22</v>
      </c>
      <c r="C67" s="1498"/>
      <c r="D67" s="36">
        <v>100900</v>
      </c>
      <c r="E67" s="13" t="s">
        <v>134</v>
      </c>
      <c r="F67" s="13" t="s">
        <v>134</v>
      </c>
      <c r="G67" s="13">
        <v>167230</v>
      </c>
      <c r="H67" s="1498"/>
      <c r="I67" s="1498"/>
      <c r="J67" s="1582"/>
      <c r="L67" s="24"/>
      <c r="M67" s="26"/>
      <c r="N67" s="25"/>
      <c r="O67" s="25"/>
      <c r="P67" s="25"/>
      <c r="Q67" s="25"/>
      <c r="R67" s="25"/>
    </row>
    <row r="68" spans="1:18">
      <c r="A68" s="1577">
        <v>11.2</v>
      </c>
      <c r="B68" s="22">
        <v>11</v>
      </c>
      <c r="C68" s="1445">
        <v>750</v>
      </c>
      <c r="D68" s="166">
        <v>76800</v>
      </c>
      <c r="E68" s="8" t="s">
        <v>134</v>
      </c>
      <c r="F68" s="63" t="s">
        <v>134</v>
      </c>
      <c r="G68" s="11">
        <v>165670</v>
      </c>
      <c r="H68" s="1445">
        <v>6020</v>
      </c>
      <c r="I68" s="1445">
        <v>5760</v>
      </c>
      <c r="J68" s="1580">
        <v>17960</v>
      </c>
      <c r="L68" s="24"/>
      <c r="M68" s="26"/>
      <c r="N68" s="25"/>
      <c r="O68" s="25"/>
      <c r="P68" s="25"/>
      <c r="Q68" s="25"/>
      <c r="R68" s="25"/>
    </row>
    <row r="69" spans="1:18">
      <c r="A69" s="1578"/>
      <c r="B69" s="20">
        <v>15</v>
      </c>
      <c r="C69" s="1446"/>
      <c r="D69" s="34">
        <v>86500</v>
      </c>
      <c r="E69" s="8" t="s">
        <v>134</v>
      </c>
      <c r="F69" s="8" t="s">
        <v>134</v>
      </c>
      <c r="G69" s="8">
        <v>174000</v>
      </c>
      <c r="H69" s="1497"/>
      <c r="I69" s="1497"/>
      <c r="J69" s="1581"/>
      <c r="L69" s="24"/>
      <c r="M69" s="26"/>
      <c r="N69" s="25"/>
      <c r="O69" s="25"/>
      <c r="P69" s="25"/>
      <c r="Q69" s="25"/>
      <c r="R69" s="25"/>
    </row>
    <row r="70" spans="1:18" ht="14.25" customHeight="1">
      <c r="A70" s="1578"/>
      <c r="B70" s="20">
        <v>30</v>
      </c>
      <c r="C70" s="1436">
        <v>1000</v>
      </c>
      <c r="D70" s="34">
        <v>114200</v>
      </c>
      <c r="E70" s="8" t="s">
        <v>134</v>
      </c>
      <c r="F70" s="8" t="s">
        <v>134</v>
      </c>
      <c r="G70" s="8">
        <v>176450</v>
      </c>
      <c r="H70" s="1497"/>
      <c r="I70" s="1497"/>
      <c r="J70" s="1581"/>
      <c r="L70" s="262"/>
      <c r="M70" s="287"/>
      <c r="N70" s="287"/>
      <c r="O70" s="25"/>
      <c r="P70" s="25"/>
      <c r="Q70" s="25"/>
      <c r="R70" s="25"/>
    </row>
    <row r="71" spans="1:18" ht="13.5" thickBot="1">
      <c r="A71" s="1579"/>
      <c r="B71" s="27">
        <v>37</v>
      </c>
      <c r="C71" s="1498"/>
      <c r="D71" s="36">
        <v>130100</v>
      </c>
      <c r="E71" s="13" t="s">
        <v>134</v>
      </c>
      <c r="F71" s="13" t="s">
        <v>134</v>
      </c>
      <c r="G71" s="9">
        <v>208840</v>
      </c>
      <c r="H71" s="1498"/>
      <c r="I71" s="1497"/>
      <c r="J71" s="1582"/>
      <c r="L71" s="262"/>
      <c r="M71" s="279"/>
      <c r="N71" s="279"/>
      <c r="O71" s="25"/>
      <c r="P71" s="25"/>
      <c r="Q71" s="25"/>
      <c r="R71" s="25"/>
    </row>
    <row r="72" spans="1:18">
      <c r="A72" s="1577">
        <v>12.5</v>
      </c>
      <c r="B72" s="19">
        <v>4</v>
      </c>
      <c r="C72" s="12">
        <v>350</v>
      </c>
      <c r="D72" s="30" t="s">
        <v>134</v>
      </c>
      <c r="E72" s="8" t="s">
        <v>134</v>
      </c>
      <c r="F72" s="63" t="s">
        <v>134</v>
      </c>
      <c r="G72" s="12">
        <v>168020</v>
      </c>
      <c r="H72" s="1445">
        <v>6840</v>
      </c>
      <c r="I72" s="1445">
        <v>6140</v>
      </c>
      <c r="J72" s="1580">
        <v>19730</v>
      </c>
      <c r="L72" s="288"/>
      <c r="M72" s="26"/>
      <c r="N72" s="25"/>
      <c r="O72" s="25"/>
      <c r="P72" s="25"/>
      <c r="Q72" s="25"/>
      <c r="R72" s="25"/>
    </row>
    <row r="73" spans="1:18">
      <c r="A73" s="1606"/>
      <c r="B73" s="9">
        <v>5.5</v>
      </c>
      <c r="C73" s="9">
        <v>500</v>
      </c>
      <c r="D73" s="34" t="s">
        <v>134</v>
      </c>
      <c r="E73" s="8" t="s">
        <v>134</v>
      </c>
      <c r="F73" s="8" t="s">
        <v>134</v>
      </c>
      <c r="G73" s="42">
        <v>165390</v>
      </c>
      <c r="H73" s="1784"/>
      <c r="I73" s="1497"/>
      <c r="J73" s="1581"/>
      <c r="L73" s="288"/>
      <c r="M73" s="25"/>
      <c r="N73" s="25"/>
      <c r="O73" s="25"/>
      <c r="P73" s="25"/>
      <c r="Q73" s="25"/>
      <c r="R73" s="25"/>
    </row>
    <row r="74" spans="1:18" ht="12" customHeight="1">
      <c r="A74" s="1606"/>
      <c r="B74" s="8">
        <v>18.5</v>
      </c>
      <c r="C74" s="1436">
        <v>750</v>
      </c>
      <c r="D74" s="166">
        <v>142600</v>
      </c>
      <c r="E74" s="8" t="s">
        <v>134</v>
      </c>
      <c r="F74" s="8" t="s">
        <v>134</v>
      </c>
      <c r="G74" s="8">
        <v>184520</v>
      </c>
      <c r="H74" s="1784"/>
      <c r="I74" s="1784"/>
      <c r="J74" s="1786"/>
      <c r="O74" s="25"/>
      <c r="P74" s="25"/>
      <c r="Q74" s="25"/>
      <c r="R74" s="25"/>
    </row>
    <row r="75" spans="1:18" ht="13.5" thickBot="1">
      <c r="A75" s="1607"/>
      <c r="B75" s="18">
        <v>22</v>
      </c>
      <c r="C75" s="1498"/>
      <c r="D75" s="36">
        <v>148200</v>
      </c>
      <c r="E75" s="13" t="s">
        <v>134</v>
      </c>
      <c r="F75" s="13" t="s">
        <v>134</v>
      </c>
      <c r="G75" s="47">
        <v>190130</v>
      </c>
      <c r="H75" s="1785"/>
      <c r="I75" s="1785"/>
      <c r="J75" s="1787"/>
      <c r="O75" s="25"/>
      <c r="P75" s="25"/>
      <c r="Q75" s="25"/>
      <c r="R75" s="25"/>
    </row>
    <row r="76" spans="1:18">
      <c r="A76" s="2" t="s">
        <v>1022</v>
      </c>
    </row>
  </sheetData>
  <mergeCells count="110">
    <mergeCell ref="A7:J7"/>
    <mergeCell ref="K7:P7"/>
    <mergeCell ref="A1:J6"/>
    <mergeCell ref="A8:A9"/>
    <mergeCell ref="B8:C8"/>
    <mergeCell ref="D8:D9"/>
    <mergeCell ref="E8:E9"/>
    <mergeCell ref="F8:F9"/>
    <mergeCell ref="H8:H9"/>
    <mergeCell ref="I8:I9"/>
    <mergeCell ref="J8:J9"/>
    <mergeCell ref="L8:L9"/>
    <mergeCell ref="M8:N8"/>
    <mergeCell ref="O8:P8"/>
    <mergeCell ref="A10:A11"/>
    <mergeCell ref="C10:C11"/>
    <mergeCell ref="H10:H11"/>
    <mergeCell ref="I10:I11"/>
    <mergeCell ref="J10:J11"/>
    <mergeCell ref="L11:L15"/>
    <mergeCell ref="N11:N13"/>
    <mergeCell ref="A12:A16"/>
    <mergeCell ref="C12:C13"/>
    <mergeCell ref="H12:H16"/>
    <mergeCell ref="I12:I16"/>
    <mergeCell ref="J12:J16"/>
    <mergeCell ref="C14:C16"/>
    <mergeCell ref="N14:N15"/>
    <mergeCell ref="L16:L20"/>
    <mergeCell ref="N16:N18"/>
    <mergeCell ref="N19:N20"/>
    <mergeCell ref="A17:A21"/>
    <mergeCell ref="H17:H21"/>
    <mergeCell ref="I17:I21"/>
    <mergeCell ref="J17:J21"/>
    <mergeCell ref="C18:C21"/>
    <mergeCell ref="L21:L22"/>
    <mergeCell ref="N21:N22"/>
    <mergeCell ref="A22:A26"/>
    <mergeCell ref="C22:C24"/>
    <mergeCell ref="H22:H26"/>
    <mergeCell ref="I22:I26"/>
    <mergeCell ref="J22:J26"/>
    <mergeCell ref="L23:L27"/>
    <mergeCell ref="N23:N24"/>
    <mergeCell ref="C25:C26"/>
    <mergeCell ref="A27:A29"/>
    <mergeCell ref="H27:H29"/>
    <mergeCell ref="I27:I29"/>
    <mergeCell ref="J27:J29"/>
    <mergeCell ref="C28:C29"/>
    <mergeCell ref="I30:I34"/>
    <mergeCell ref="J30:J34"/>
    <mergeCell ref="C30:C32"/>
    <mergeCell ref="N30:N31"/>
    <mergeCell ref="N25:N27"/>
    <mergeCell ref="L28:L31"/>
    <mergeCell ref="N28:N29"/>
    <mergeCell ref="C33:C34"/>
    <mergeCell ref="A35:A38"/>
    <mergeCell ref="C35:C36"/>
    <mergeCell ref="H35:H38"/>
    <mergeCell ref="H30:H34"/>
    <mergeCell ref="A30:A34"/>
    <mergeCell ref="I35:I38"/>
    <mergeCell ref="J35:J38"/>
    <mergeCell ref="C37:C38"/>
    <mergeCell ref="A39:A43"/>
    <mergeCell ref="C39:C41"/>
    <mergeCell ref="H39:H43"/>
    <mergeCell ref="I39:I43"/>
    <mergeCell ref="J39:J43"/>
    <mergeCell ref="C42:C43"/>
    <mergeCell ref="A44:A50"/>
    <mergeCell ref="C44:C45"/>
    <mergeCell ref="H44:H50"/>
    <mergeCell ref="I44:I50"/>
    <mergeCell ref="A51:A56"/>
    <mergeCell ref="C51:C52"/>
    <mergeCell ref="H51:H56"/>
    <mergeCell ref="I51:I56"/>
    <mergeCell ref="C53:C54"/>
    <mergeCell ref="C55:C56"/>
    <mergeCell ref="C57:C59"/>
    <mergeCell ref="H57:H61"/>
    <mergeCell ref="I57:I61"/>
    <mergeCell ref="J44:J50"/>
    <mergeCell ref="C46:C48"/>
    <mergeCell ref="C49:C50"/>
    <mergeCell ref="J51:J56"/>
    <mergeCell ref="I68:I71"/>
    <mergeCell ref="J57:J61"/>
    <mergeCell ref="C60:C61"/>
    <mergeCell ref="A62:A67"/>
    <mergeCell ref="C62:C64"/>
    <mergeCell ref="H62:H67"/>
    <mergeCell ref="I62:I67"/>
    <mergeCell ref="J62:J67"/>
    <mergeCell ref="C65:C67"/>
    <mergeCell ref="A57:A61"/>
    <mergeCell ref="J68:J71"/>
    <mergeCell ref="C70:C71"/>
    <mergeCell ref="A72:A75"/>
    <mergeCell ref="H72:H75"/>
    <mergeCell ref="I72:I75"/>
    <mergeCell ref="J72:J75"/>
    <mergeCell ref="C74:C75"/>
    <mergeCell ref="A68:A71"/>
    <mergeCell ref="C68:C69"/>
    <mergeCell ref="H68:H71"/>
  </mergeCells>
  <phoneticPr fontId="7" type="noConversion"/>
  <printOptions horizontalCentered="1"/>
  <pageMargins left="0.39370078740157483" right="0" top="0" bottom="0.39370078740157483" header="0" footer="0"/>
  <pageSetup paperSize="9" scale="80" firstPageNumber="21" orientation="portrait" useFirstPageNumber="1" verticalDpi="1200" r:id="rId1"/>
  <headerFooter alignWithMargins="0">
    <oddFooter>&amp;CСтраница 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28674" r:id="rId4">
          <objectPr defaultSize="0" autoPict="0" r:id="rId5">
            <anchor moveWithCells="1" sizeWithCells="1">
              <from>
                <xdr:col>0</xdr:col>
                <xdr:colOff>266700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Word.Picture.8" shapeId="28674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130"/>
  <sheetViews>
    <sheetView zoomScaleNormal="100" zoomScaleSheetLayoutView="100" workbookViewId="0">
      <selection activeCell="P7" sqref="P7"/>
    </sheetView>
  </sheetViews>
  <sheetFormatPr defaultRowHeight="12.75"/>
  <cols>
    <col min="1" max="1" width="9" style="55" customWidth="1"/>
    <col min="2" max="2" width="8.140625" style="55" customWidth="1"/>
    <col min="3" max="3" width="8.42578125" style="55" customWidth="1"/>
    <col min="4" max="4" width="6.85546875" style="55" bestFit="1" customWidth="1"/>
    <col min="5" max="5" width="7.42578125" style="55" customWidth="1"/>
    <col min="6" max="6" width="10.42578125" style="55" customWidth="1"/>
    <col min="7" max="7" width="1.7109375" style="55" customWidth="1"/>
    <col min="8" max="8" width="10.140625" style="55" customWidth="1"/>
    <col min="9" max="9" width="8" style="55" customWidth="1"/>
    <col min="10" max="10" width="8.85546875" style="55" customWidth="1"/>
    <col min="11" max="11" width="7.7109375" style="55" customWidth="1"/>
    <col min="12" max="12" width="6.42578125" style="55" customWidth="1"/>
    <col min="13" max="13" width="9.85546875" style="55" customWidth="1"/>
    <col min="14" max="14" width="10" style="55" customWidth="1"/>
    <col min="15" max="16384" width="9.140625" style="55"/>
  </cols>
  <sheetData>
    <row r="1" spans="1:19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415"/>
    </row>
    <row r="2" spans="1:19" ht="28.1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</row>
    <row r="3" spans="1:19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425"/>
    </row>
    <row r="4" spans="1:19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425"/>
    </row>
    <row r="5" spans="1:19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</row>
    <row r="6" spans="1:19" s="1" customFormat="1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  <c r="L6" s="1430"/>
      <c r="M6" s="1430"/>
    </row>
    <row r="7" spans="1:19" ht="15" thickBot="1">
      <c r="A7" s="1494" t="s">
        <v>983</v>
      </c>
      <c r="B7" s="1494"/>
      <c r="C7" s="1494"/>
      <c r="D7" s="1494"/>
      <c r="E7" s="1494"/>
      <c r="F7" s="1494"/>
      <c r="G7" s="1494"/>
      <c r="H7" s="1494"/>
      <c r="I7" s="1494"/>
      <c r="J7" s="1494"/>
      <c r="K7" s="1494"/>
      <c r="L7" s="1494"/>
      <c r="M7" s="1494"/>
    </row>
    <row r="8" spans="1:19" s="56" customFormat="1" ht="12" customHeight="1">
      <c r="A8" s="1812" t="s">
        <v>269</v>
      </c>
      <c r="B8" s="1434" t="s">
        <v>1039</v>
      </c>
      <c r="C8" s="1434" t="s">
        <v>126</v>
      </c>
      <c r="D8" s="1434"/>
      <c r="E8" s="1434" t="s">
        <v>739</v>
      </c>
      <c r="F8" s="1733" t="s">
        <v>752</v>
      </c>
      <c r="H8" s="1812" t="s">
        <v>269</v>
      </c>
      <c r="I8" s="1434" t="s">
        <v>1039</v>
      </c>
      <c r="J8" s="1434" t="s">
        <v>126</v>
      </c>
      <c r="K8" s="1434"/>
      <c r="L8" s="1434" t="s">
        <v>739</v>
      </c>
      <c r="M8" s="1733" t="s">
        <v>740</v>
      </c>
    </row>
    <row r="9" spans="1:19" s="56" customFormat="1" ht="12" customHeight="1" thickBot="1">
      <c r="A9" s="1813"/>
      <c r="B9" s="1435"/>
      <c r="C9" s="10" t="s">
        <v>132</v>
      </c>
      <c r="D9" s="10" t="s">
        <v>133</v>
      </c>
      <c r="E9" s="1572"/>
      <c r="F9" s="1814"/>
      <c r="H9" s="1813"/>
      <c r="I9" s="1435"/>
      <c r="J9" s="10" t="s">
        <v>132</v>
      </c>
      <c r="K9" s="10" t="s">
        <v>133</v>
      </c>
      <c r="L9" s="1572"/>
      <c r="M9" s="1814"/>
    </row>
    <row r="10" spans="1:19" s="50" customFormat="1" ht="12.75" customHeight="1">
      <c r="A10" s="1804" t="s">
        <v>950</v>
      </c>
      <c r="B10" s="1815" t="s">
        <v>135</v>
      </c>
      <c r="C10" s="12">
        <v>0.09</v>
      </c>
      <c r="D10" s="1445">
        <v>3000</v>
      </c>
      <c r="E10" s="12">
        <v>9850</v>
      </c>
      <c r="F10" s="14"/>
      <c r="H10" s="1804" t="s">
        <v>954</v>
      </c>
      <c r="I10" s="1815" t="s">
        <v>136</v>
      </c>
      <c r="J10" s="12">
        <v>0.75</v>
      </c>
      <c r="K10" s="1445">
        <v>1000</v>
      </c>
      <c r="L10" s="12">
        <v>23460</v>
      </c>
      <c r="M10" s="14">
        <v>46600</v>
      </c>
    </row>
    <row r="11" spans="1:19" s="50" customFormat="1" ht="12.75" customHeight="1">
      <c r="A11" s="1816"/>
      <c r="B11" s="1807"/>
      <c r="C11" s="8">
        <v>0.25</v>
      </c>
      <c r="D11" s="1446"/>
      <c r="E11" s="8">
        <v>6890</v>
      </c>
      <c r="F11" s="15"/>
      <c r="H11" s="1805"/>
      <c r="I11" s="1800"/>
      <c r="J11" s="8">
        <v>1.1000000000000001</v>
      </c>
      <c r="K11" s="1446"/>
      <c r="L11" s="8">
        <v>23980</v>
      </c>
      <c r="M11" s="15">
        <v>46600</v>
      </c>
    </row>
    <row r="12" spans="1:19" s="50" customFormat="1" ht="12.75" customHeight="1">
      <c r="A12" s="1816"/>
      <c r="B12" s="1799" t="s">
        <v>136</v>
      </c>
      <c r="C12" s="8">
        <v>0.25</v>
      </c>
      <c r="D12" s="1436">
        <v>1500</v>
      </c>
      <c r="E12" s="8">
        <v>10760</v>
      </c>
      <c r="F12" s="15">
        <v>24250</v>
      </c>
      <c r="H12" s="1805"/>
      <c r="I12" s="1800"/>
      <c r="J12" s="8">
        <v>1.5</v>
      </c>
      <c r="K12" s="1436">
        <v>1500</v>
      </c>
      <c r="L12" s="8">
        <v>25160</v>
      </c>
      <c r="M12" s="15">
        <v>46600</v>
      </c>
    </row>
    <row r="13" spans="1:19" s="50" customFormat="1" ht="12.75" customHeight="1">
      <c r="A13" s="1816"/>
      <c r="B13" s="1800"/>
      <c r="C13" s="8">
        <v>0.37</v>
      </c>
      <c r="D13" s="1446"/>
      <c r="E13" s="8">
        <v>10840</v>
      </c>
      <c r="F13" s="15">
        <v>24250</v>
      </c>
      <c r="H13" s="1805"/>
      <c r="I13" s="1800"/>
      <c r="J13" s="8">
        <v>2.2000000000000002</v>
      </c>
      <c r="K13" s="1497"/>
      <c r="L13" s="8">
        <v>25680</v>
      </c>
      <c r="M13" s="15">
        <v>50140</v>
      </c>
    </row>
    <row r="14" spans="1:19" s="50" customFormat="1" ht="12.75" customHeight="1" thickBot="1">
      <c r="A14" s="1816"/>
      <c r="B14" s="1800"/>
      <c r="C14" s="8">
        <v>0.75</v>
      </c>
      <c r="D14" s="1436">
        <v>3000</v>
      </c>
      <c r="E14" s="8">
        <v>11230</v>
      </c>
      <c r="F14" s="15">
        <v>25000</v>
      </c>
      <c r="H14" s="1806"/>
      <c r="I14" s="1801"/>
      <c r="J14" s="18">
        <v>3</v>
      </c>
      <c r="K14" s="1498"/>
      <c r="L14" s="13">
        <v>26640</v>
      </c>
      <c r="M14" s="16">
        <v>53730</v>
      </c>
    </row>
    <row r="15" spans="1:19" s="49" customFormat="1" ht="12.75" customHeight="1" thickBot="1">
      <c r="A15" s="1817"/>
      <c r="B15" s="1801"/>
      <c r="C15" s="13">
        <v>1.1000000000000001</v>
      </c>
      <c r="D15" s="1498"/>
      <c r="E15" s="13">
        <v>11390</v>
      </c>
      <c r="F15" s="16">
        <v>25000</v>
      </c>
      <c r="H15" s="1804" t="s">
        <v>955</v>
      </c>
      <c r="I15" s="1807" t="s">
        <v>135</v>
      </c>
      <c r="J15" s="11">
        <v>0.55000000000000004</v>
      </c>
      <c r="K15" s="1445">
        <v>1500</v>
      </c>
      <c r="L15" s="11">
        <v>18430</v>
      </c>
      <c r="M15" s="167">
        <v>34450</v>
      </c>
      <c r="N15" s="50"/>
      <c r="O15" s="50"/>
      <c r="P15" s="50"/>
      <c r="R15" s="50"/>
      <c r="S15" s="50"/>
    </row>
    <row r="16" spans="1:19" s="49" customFormat="1" ht="12.75" customHeight="1">
      <c r="A16" s="1804" t="s">
        <v>951</v>
      </c>
      <c r="B16" s="1815" t="s">
        <v>135</v>
      </c>
      <c r="C16" s="11" t="s">
        <v>154</v>
      </c>
      <c r="D16" s="1445">
        <v>1500</v>
      </c>
      <c r="E16" s="11">
        <v>11480</v>
      </c>
      <c r="F16" s="167"/>
      <c r="H16" s="1805"/>
      <c r="I16" s="1802"/>
      <c r="J16" s="8">
        <v>0.75</v>
      </c>
      <c r="K16" s="1446"/>
      <c r="L16" s="8">
        <v>18700</v>
      </c>
      <c r="M16" s="15">
        <v>34450</v>
      </c>
      <c r="N16" s="50"/>
      <c r="O16" s="50"/>
      <c r="P16" s="50"/>
      <c r="R16" s="50"/>
      <c r="S16" s="50"/>
    </row>
    <row r="17" spans="1:19" s="49" customFormat="1" ht="12.75" customHeight="1">
      <c r="A17" s="1578"/>
      <c r="B17" s="1800"/>
      <c r="C17" s="8">
        <v>0.25</v>
      </c>
      <c r="D17" s="1446"/>
      <c r="E17" s="8">
        <v>11730</v>
      </c>
      <c r="F17" s="15">
        <v>23830</v>
      </c>
      <c r="H17" s="1805"/>
      <c r="I17" s="1802"/>
      <c r="J17" s="20">
        <v>3</v>
      </c>
      <c r="K17" s="8">
        <v>3000</v>
      </c>
      <c r="L17" s="8">
        <v>21190</v>
      </c>
      <c r="M17" s="15">
        <v>39730</v>
      </c>
      <c r="N17" s="50"/>
      <c r="O17" s="50"/>
      <c r="P17" s="50"/>
      <c r="R17" s="50"/>
      <c r="S17" s="50"/>
    </row>
    <row r="18" spans="1:19" s="49" customFormat="1" ht="12.75" customHeight="1">
      <c r="A18" s="1578"/>
      <c r="B18" s="1800"/>
      <c r="C18" s="8">
        <v>0.37</v>
      </c>
      <c r="D18" s="1436">
        <v>3000</v>
      </c>
      <c r="E18" s="8">
        <v>11780</v>
      </c>
      <c r="F18" s="15">
        <v>23830</v>
      </c>
      <c r="H18" s="1805"/>
      <c r="I18" s="1802" t="s">
        <v>136</v>
      </c>
      <c r="J18" s="20">
        <v>1.1000000000000001</v>
      </c>
      <c r="K18" s="8">
        <v>1000</v>
      </c>
      <c r="L18" s="8">
        <v>25080</v>
      </c>
      <c r="M18" s="15">
        <v>47470</v>
      </c>
      <c r="N18" s="50"/>
      <c r="O18" s="50"/>
      <c r="P18" s="50"/>
      <c r="R18" s="50"/>
      <c r="S18" s="50"/>
    </row>
    <row r="19" spans="1:19" s="49" customFormat="1" ht="12.75" customHeight="1" thickBot="1">
      <c r="A19" s="1578"/>
      <c r="B19" s="1807"/>
      <c r="C19" s="8">
        <v>0.55000000000000004</v>
      </c>
      <c r="D19" s="1446"/>
      <c r="E19" s="8">
        <v>11930</v>
      </c>
      <c r="F19" s="15">
        <v>23830</v>
      </c>
      <c r="H19" s="1806"/>
      <c r="I19" s="1799"/>
      <c r="J19" s="27">
        <v>3</v>
      </c>
      <c r="K19" s="9">
        <v>1500</v>
      </c>
      <c r="L19" s="9">
        <v>26960</v>
      </c>
      <c r="M19" s="168">
        <v>54580</v>
      </c>
      <c r="N19" s="50"/>
      <c r="O19" s="50"/>
      <c r="P19" s="50"/>
      <c r="R19" s="50"/>
      <c r="S19" s="50"/>
    </row>
    <row r="20" spans="1:19" s="49" customFormat="1" ht="12.75" customHeight="1">
      <c r="A20" s="1578"/>
      <c r="B20" s="1799" t="s">
        <v>136</v>
      </c>
      <c r="C20" s="8">
        <v>0.37</v>
      </c>
      <c r="D20" s="1436">
        <v>1500</v>
      </c>
      <c r="E20" s="8">
        <v>13090</v>
      </c>
      <c r="F20" s="15">
        <v>27580</v>
      </c>
      <c r="H20" s="1804" t="s">
        <v>956</v>
      </c>
      <c r="I20" s="1808" t="s">
        <v>135</v>
      </c>
      <c r="J20" s="12">
        <v>0.55000000000000004</v>
      </c>
      <c r="K20" s="1445">
        <v>1000</v>
      </c>
      <c r="L20" s="12">
        <v>22080</v>
      </c>
      <c r="M20" s="14">
        <v>41960</v>
      </c>
      <c r="N20" s="50"/>
      <c r="O20" s="50"/>
      <c r="P20" s="50"/>
      <c r="R20" s="50"/>
      <c r="S20" s="50"/>
    </row>
    <row r="21" spans="1:19" s="49" customFormat="1" ht="12.75" customHeight="1">
      <c r="A21" s="1578"/>
      <c r="B21" s="1800"/>
      <c r="C21" s="8">
        <v>0.55000000000000004</v>
      </c>
      <c r="D21" s="1446"/>
      <c r="E21" s="8">
        <v>13440</v>
      </c>
      <c r="F21" s="15">
        <v>27580</v>
      </c>
      <c r="H21" s="1805"/>
      <c r="I21" s="1802"/>
      <c r="J21" s="8">
        <v>0.75</v>
      </c>
      <c r="K21" s="1446"/>
      <c r="L21" s="8">
        <v>23040</v>
      </c>
      <c r="M21" s="15">
        <v>43320</v>
      </c>
      <c r="N21" s="50"/>
      <c r="O21" s="50"/>
      <c r="P21" s="50"/>
      <c r="R21" s="50"/>
      <c r="S21" s="50"/>
    </row>
    <row r="22" spans="1:19" s="49" customFormat="1" ht="12.75" customHeight="1">
      <c r="A22" s="1578"/>
      <c r="B22" s="1800"/>
      <c r="C22" s="8">
        <v>1.5</v>
      </c>
      <c r="D22" s="1436">
        <v>3000</v>
      </c>
      <c r="E22" s="8">
        <v>15140</v>
      </c>
      <c r="F22" s="15">
        <v>28940</v>
      </c>
      <c r="H22" s="1805"/>
      <c r="I22" s="1802"/>
      <c r="J22" s="8">
        <v>0.55000000000000004</v>
      </c>
      <c r="K22" s="1436">
        <v>1500</v>
      </c>
      <c r="L22" s="8">
        <v>21840</v>
      </c>
      <c r="M22" s="15">
        <v>41960</v>
      </c>
      <c r="N22" s="50"/>
      <c r="O22" s="50"/>
      <c r="P22" s="50"/>
      <c r="R22" s="50"/>
      <c r="S22" s="50"/>
    </row>
    <row r="23" spans="1:19" s="49" customFormat="1" ht="12.75" customHeight="1" thickBot="1">
      <c r="A23" s="1579"/>
      <c r="B23" s="1800"/>
      <c r="C23" s="9">
        <v>2.2000000000000002</v>
      </c>
      <c r="D23" s="1498"/>
      <c r="E23" s="9">
        <v>15510</v>
      </c>
      <c r="F23" s="168">
        <v>28940</v>
      </c>
      <c r="H23" s="1805"/>
      <c r="I23" s="1802"/>
      <c r="J23" s="8">
        <v>0.75</v>
      </c>
      <c r="K23" s="1497"/>
      <c r="L23" s="8">
        <v>22200</v>
      </c>
      <c r="M23" s="15">
        <v>41960</v>
      </c>
      <c r="N23" s="50"/>
      <c r="O23" s="50"/>
      <c r="P23" s="50"/>
      <c r="R23" s="50"/>
      <c r="S23" s="50"/>
    </row>
    <row r="24" spans="1:19" s="49" customFormat="1" ht="12.75" customHeight="1">
      <c r="A24" s="1804" t="s">
        <v>952</v>
      </c>
      <c r="B24" s="1815" t="s">
        <v>135</v>
      </c>
      <c r="C24" s="12">
        <v>0.37</v>
      </c>
      <c r="D24" s="1445">
        <v>1500</v>
      </c>
      <c r="E24" s="12">
        <v>11610</v>
      </c>
      <c r="F24" s="14">
        <v>27120</v>
      </c>
      <c r="H24" s="1805"/>
      <c r="I24" s="1802"/>
      <c r="J24" s="8">
        <v>1.1000000000000001</v>
      </c>
      <c r="K24" s="1446"/>
      <c r="L24" s="8">
        <v>23190</v>
      </c>
      <c r="M24" s="15">
        <v>43320</v>
      </c>
      <c r="N24" s="50"/>
      <c r="O24" s="50"/>
      <c r="P24" s="50"/>
      <c r="R24" s="50"/>
      <c r="S24" s="50"/>
    </row>
    <row r="25" spans="1:19" s="49" customFormat="1" ht="12.75" customHeight="1">
      <c r="A25" s="1578"/>
      <c r="B25" s="1800"/>
      <c r="C25" s="8">
        <v>0.55000000000000004</v>
      </c>
      <c r="D25" s="1446"/>
      <c r="E25" s="8">
        <v>12000</v>
      </c>
      <c r="F25" s="15">
        <v>27120</v>
      </c>
      <c r="H25" s="1805"/>
      <c r="I25" s="1802"/>
      <c r="J25" s="20">
        <v>4</v>
      </c>
      <c r="K25" s="8">
        <v>3000</v>
      </c>
      <c r="L25" s="8">
        <v>24560</v>
      </c>
      <c r="M25" s="15">
        <v>50450</v>
      </c>
      <c r="N25" s="50"/>
      <c r="O25" s="50"/>
      <c r="P25" s="50"/>
      <c r="R25" s="50"/>
      <c r="S25" s="50"/>
    </row>
    <row r="26" spans="1:19" s="49" customFormat="1" ht="12.75" customHeight="1">
      <c r="A26" s="1578"/>
      <c r="B26" s="1800"/>
      <c r="C26" s="8">
        <v>0.75</v>
      </c>
      <c r="D26" s="1436">
        <v>3000</v>
      </c>
      <c r="E26" s="8">
        <v>12000</v>
      </c>
      <c r="F26" s="15">
        <v>27120</v>
      </c>
      <c r="H26" s="1805"/>
      <c r="I26" s="1799" t="s">
        <v>136</v>
      </c>
      <c r="J26" s="8">
        <v>1.1000000000000001</v>
      </c>
      <c r="K26" s="1436">
        <v>1000</v>
      </c>
      <c r="L26" s="8">
        <v>30730</v>
      </c>
      <c r="M26" s="15">
        <v>58060</v>
      </c>
      <c r="N26" s="50"/>
      <c r="O26" s="50"/>
      <c r="P26" s="50"/>
      <c r="R26" s="50"/>
      <c r="S26" s="50"/>
    </row>
    <row r="27" spans="1:19" s="49" customFormat="1" ht="12.75" customHeight="1">
      <c r="A27" s="1578"/>
      <c r="B27" s="1807"/>
      <c r="C27" s="8">
        <v>1.1000000000000001</v>
      </c>
      <c r="D27" s="1446"/>
      <c r="E27" s="8">
        <v>12160</v>
      </c>
      <c r="F27" s="15">
        <v>27120</v>
      </c>
      <c r="H27" s="1805"/>
      <c r="I27" s="1800"/>
      <c r="J27" s="8">
        <v>1.5</v>
      </c>
      <c r="K27" s="1497"/>
      <c r="L27" s="8">
        <v>31180</v>
      </c>
      <c r="M27" s="15">
        <v>61600</v>
      </c>
      <c r="N27" s="50"/>
      <c r="O27" s="50"/>
      <c r="P27" s="50"/>
      <c r="R27" s="50"/>
      <c r="S27" s="50"/>
    </row>
    <row r="28" spans="1:19" s="49" customFormat="1" ht="12.75" customHeight="1">
      <c r="A28" s="1578"/>
      <c r="B28" s="1799" t="s">
        <v>136</v>
      </c>
      <c r="C28" s="8">
        <v>0.75</v>
      </c>
      <c r="D28" s="1436">
        <v>1500</v>
      </c>
      <c r="E28" s="8">
        <v>13250</v>
      </c>
      <c r="F28" s="15">
        <v>29630</v>
      </c>
      <c r="H28" s="1805"/>
      <c r="I28" s="1800"/>
      <c r="J28" s="8">
        <v>2.2000000000000002</v>
      </c>
      <c r="K28" s="1446"/>
      <c r="L28" s="8">
        <v>32850</v>
      </c>
      <c r="M28" s="15">
        <v>65180</v>
      </c>
      <c r="N28" s="50"/>
      <c r="O28" s="50"/>
      <c r="P28" s="50"/>
      <c r="R28" s="50"/>
      <c r="S28" s="50"/>
    </row>
    <row r="29" spans="1:19" s="49" customFormat="1" ht="12.75" customHeight="1">
      <c r="A29" s="1578"/>
      <c r="B29" s="1800"/>
      <c r="C29" s="8">
        <v>1.1000000000000001</v>
      </c>
      <c r="D29" s="1446"/>
      <c r="E29" s="8">
        <v>13980</v>
      </c>
      <c r="F29" s="15">
        <v>31000</v>
      </c>
      <c r="H29" s="1805"/>
      <c r="I29" s="1800"/>
      <c r="J29" s="20">
        <v>3</v>
      </c>
      <c r="K29" s="1436">
        <v>1500</v>
      </c>
      <c r="L29" s="8">
        <v>32140</v>
      </c>
      <c r="M29" s="15">
        <v>65180</v>
      </c>
      <c r="N29" s="50"/>
      <c r="O29" s="50"/>
      <c r="P29" s="50"/>
      <c r="R29" s="50"/>
      <c r="S29" s="50"/>
    </row>
    <row r="30" spans="1:19" s="49" customFormat="1" ht="12.75" customHeight="1" thickBot="1">
      <c r="A30" s="1579"/>
      <c r="B30" s="1801"/>
      <c r="C30" s="18">
        <v>3</v>
      </c>
      <c r="D30" s="13">
        <v>3000</v>
      </c>
      <c r="E30" s="13">
        <v>15230</v>
      </c>
      <c r="F30" s="16">
        <v>34520</v>
      </c>
      <c r="H30" s="1805"/>
      <c r="I30" s="1800"/>
      <c r="J30" s="20">
        <v>4</v>
      </c>
      <c r="K30" s="1497"/>
      <c r="L30" s="8">
        <v>33050</v>
      </c>
      <c r="M30" s="15">
        <v>65180</v>
      </c>
      <c r="N30" s="50"/>
      <c r="O30" s="50"/>
      <c r="P30" s="50"/>
      <c r="R30" s="50"/>
      <c r="S30" s="50"/>
    </row>
    <row r="31" spans="1:19" s="49" customFormat="1" ht="12.75" customHeight="1">
      <c r="A31" s="1804" t="s">
        <v>953</v>
      </c>
      <c r="B31" s="1808" t="s">
        <v>135</v>
      </c>
      <c r="C31" s="12">
        <v>0.18</v>
      </c>
      <c r="D31" s="1441">
        <v>1500</v>
      </c>
      <c r="E31" s="12">
        <v>13310</v>
      </c>
      <c r="F31" s="14"/>
      <c r="H31" s="1805"/>
      <c r="I31" s="1800"/>
      <c r="J31" s="8">
        <v>5.5</v>
      </c>
      <c r="K31" s="1497"/>
      <c r="L31" s="8">
        <v>36800</v>
      </c>
      <c r="M31" s="15">
        <v>67570</v>
      </c>
      <c r="N31" s="50"/>
      <c r="O31" s="50"/>
      <c r="P31" s="50"/>
      <c r="R31" s="50"/>
      <c r="S31" s="50"/>
    </row>
    <row r="32" spans="1:19" s="49" customFormat="1" ht="12.75" customHeight="1" thickBot="1">
      <c r="A32" s="1578"/>
      <c r="B32" s="1802"/>
      <c r="C32" s="8">
        <v>0.25</v>
      </c>
      <c r="D32" s="1437"/>
      <c r="E32" s="8">
        <v>13430</v>
      </c>
      <c r="F32" s="15">
        <v>28050</v>
      </c>
      <c r="H32" s="1806"/>
      <c r="I32" s="1801"/>
      <c r="J32" s="13">
        <v>7.5</v>
      </c>
      <c r="K32" s="1498"/>
      <c r="L32" s="13">
        <v>38930</v>
      </c>
      <c r="M32" s="16">
        <v>88490</v>
      </c>
      <c r="N32" s="50"/>
      <c r="O32" s="50"/>
      <c r="P32" s="50"/>
      <c r="R32" s="50"/>
      <c r="S32" s="50"/>
    </row>
    <row r="33" spans="1:19" s="49" customFormat="1" ht="12.75" customHeight="1">
      <c r="A33" s="1578"/>
      <c r="B33" s="1802"/>
      <c r="C33" s="8">
        <v>0.37</v>
      </c>
      <c r="D33" s="1437"/>
      <c r="E33" s="8">
        <v>13500</v>
      </c>
      <c r="F33" s="15">
        <v>28050</v>
      </c>
      <c r="H33" s="1809" t="s">
        <v>957</v>
      </c>
      <c r="I33" s="1808" t="s">
        <v>135</v>
      </c>
      <c r="J33" s="12">
        <v>0.75</v>
      </c>
      <c r="K33" s="1441">
        <v>1000</v>
      </c>
      <c r="L33" s="12">
        <v>29140</v>
      </c>
      <c r="M33" s="14">
        <v>54920</v>
      </c>
      <c r="N33" s="50"/>
      <c r="O33" s="50"/>
      <c r="P33" s="50"/>
      <c r="R33" s="50"/>
      <c r="S33" s="50"/>
    </row>
    <row r="34" spans="1:19" s="49" customFormat="1" ht="12.75" customHeight="1">
      <c r="A34" s="1578"/>
      <c r="B34" s="1802"/>
      <c r="C34" s="8">
        <v>0.55000000000000004</v>
      </c>
      <c r="D34" s="1437"/>
      <c r="E34" s="8">
        <v>13890</v>
      </c>
      <c r="F34" s="15">
        <v>28050</v>
      </c>
      <c r="H34" s="1810"/>
      <c r="I34" s="1802"/>
      <c r="J34" s="20">
        <v>1.1000000000000001</v>
      </c>
      <c r="K34" s="1437"/>
      <c r="L34" s="8">
        <v>29790</v>
      </c>
      <c r="M34" s="15">
        <v>54920</v>
      </c>
      <c r="N34" s="50"/>
      <c r="O34" s="50"/>
      <c r="P34" s="50"/>
      <c r="R34" s="50"/>
      <c r="S34" s="50"/>
    </row>
    <row r="35" spans="1:19" s="49" customFormat="1" ht="12.75" customHeight="1">
      <c r="A35" s="1578"/>
      <c r="B35" s="1802"/>
      <c r="C35" s="8">
        <v>1.1000000000000001</v>
      </c>
      <c r="D35" s="1437">
        <v>3000</v>
      </c>
      <c r="E35" s="8">
        <v>14050</v>
      </c>
      <c r="F35" s="15">
        <v>28300</v>
      </c>
      <c r="H35" s="1810"/>
      <c r="I35" s="1802"/>
      <c r="J35" s="20">
        <v>1.5</v>
      </c>
      <c r="K35" s="1437"/>
      <c r="L35" s="8">
        <v>30250</v>
      </c>
      <c r="M35" s="15">
        <v>58470</v>
      </c>
      <c r="N35" s="50"/>
      <c r="O35" s="50"/>
      <c r="P35" s="50"/>
      <c r="R35" s="50"/>
      <c r="S35" s="50"/>
    </row>
    <row r="36" spans="1:19" s="49" customFormat="1" ht="12.75" customHeight="1">
      <c r="A36" s="1578"/>
      <c r="B36" s="1802"/>
      <c r="C36" s="8">
        <v>1.5</v>
      </c>
      <c r="D36" s="1437"/>
      <c r="E36" s="8">
        <v>14780</v>
      </c>
      <c r="F36" s="15">
        <v>29660</v>
      </c>
      <c r="H36" s="1810"/>
      <c r="I36" s="1802"/>
      <c r="J36" s="20">
        <v>1.5</v>
      </c>
      <c r="K36" s="1437">
        <v>1500</v>
      </c>
      <c r="L36" s="8">
        <v>29730</v>
      </c>
      <c r="M36" s="15">
        <v>54920</v>
      </c>
      <c r="N36" s="50"/>
      <c r="O36" s="50"/>
      <c r="P36" s="50"/>
      <c r="R36" s="50"/>
      <c r="S36" s="50"/>
    </row>
    <row r="37" spans="1:19" s="49" customFormat="1" ht="12.75" customHeight="1">
      <c r="A37" s="1578"/>
      <c r="B37" s="1802" t="s">
        <v>136</v>
      </c>
      <c r="C37" s="8">
        <v>0.37</v>
      </c>
      <c r="D37" s="1437">
        <v>1000</v>
      </c>
      <c r="E37" s="8">
        <v>15240</v>
      </c>
      <c r="F37" s="15">
        <v>34200</v>
      </c>
      <c r="H37" s="1810"/>
      <c r="I37" s="1802"/>
      <c r="J37" s="20">
        <v>2.2000000000000002</v>
      </c>
      <c r="K37" s="1437"/>
      <c r="L37" s="8">
        <v>30250</v>
      </c>
      <c r="M37" s="15">
        <v>58470</v>
      </c>
      <c r="N37" s="50"/>
      <c r="O37" s="50"/>
      <c r="P37" s="50"/>
      <c r="R37" s="50"/>
      <c r="S37" s="50"/>
    </row>
    <row r="38" spans="1:19" s="49" customFormat="1" ht="12.75" customHeight="1">
      <c r="A38" s="1578"/>
      <c r="B38" s="1802"/>
      <c r="C38" s="8">
        <v>0.55000000000000004</v>
      </c>
      <c r="D38" s="1437"/>
      <c r="E38" s="8">
        <v>15590</v>
      </c>
      <c r="F38" s="15">
        <v>34200</v>
      </c>
      <c r="H38" s="1810"/>
      <c r="I38" s="1802"/>
      <c r="J38" s="20">
        <v>3</v>
      </c>
      <c r="K38" s="1437"/>
      <c r="L38" s="8">
        <v>31640</v>
      </c>
      <c r="M38" s="15">
        <v>62060</v>
      </c>
      <c r="N38" s="50"/>
      <c r="O38" s="50"/>
      <c r="P38" s="50"/>
      <c r="R38" s="50"/>
      <c r="S38" s="50"/>
    </row>
    <row r="39" spans="1:19" s="49" customFormat="1" ht="12.75" customHeight="1" thickBot="1">
      <c r="A39" s="1579"/>
      <c r="B39" s="1803"/>
      <c r="C39" s="13">
        <v>1.1000000000000001</v>
      </c>
      <c r="D39" s="13">
        <v>1500</v>
      </c>
      <c r="E39" s="13">
        <v>16130</v>
      </c>
      <c r="F39" s="16">
        <v>35570</v>
      </c>
      <c r="H39" s="1810"/>
      <c r="I39" s="1802" t="s">
        <v>136</v>
      </c>
      <c r="J39" s="20">
        <v>3</v>
      </c>
      <c r="K39" s="1437">
        <v>1000</v>
      </c>
      <c r="L39" s="8">
        <v>45110</v>
      </c>
      <c r="M39" s="15">
        <v>77910</v>
      </c>
      <c r="N39" s="50"/>
      <c r="O39" s="50"/>
      <c r="P39" s="50"/>
      <c r="R39" s="50"/>
      <c r="S39" s="50"/>
    </row>
    <row r="40" spans="1:19" s="49" customFormat="1" ht="12.75" customHeight="1">
      <c r="A40" s="1820" t="s">
        <v>954</v>
      </c>
      <c r="B40" s="1821" t="s">
        <v>135</v>
      </c>
      <c r="C40" s="11">
        <v>0.75</v>
      </c>
      <c r="D40" s="1445">
        <v>1500</v>
      </c>
      <c r="E40" s="11">
        <v>14190</v>
      </c>
      <c r="F40" s="167">
        <v>33450</v>
      </c>
      <c r="H40" s="1810"/>
      <c r="I40" s="1802"/>
      <c r="J40" s="20">
        <v>4</v>
      </c>
      <c r="K40" s="1437"/>
      <c r="L40" s="8">
        <v>46210</v>
      </c>
      <c r="M40" s="15">
        <v>77910</v>
      </c>
      <c r="N40" s="50"/>
      <c r="O40" s="50"/>
      <c r="P40" s="50"/>
      <c r="R40" s="50"/>
      <c r="S40" s="50"/>
    </row>
    <row r="41" spans="1:19" s="49" customFormat="1" ht="12.75" customHeight="1">
      <c r="A41" s="1810"/>
      <c r="B41" s="1822"/>
      <c r="C41" s="8">
        <v>1.1000000000000001</v>
      </c>
      <c r="D41" s="1446"/>
      <c r="E41" s="8">
        <v>14940</v>
      </c>
      <c r="F41" s="15">
        <v>35910</v>
      </c>
      <c r="H41" s="1810"/>
      <c r="I41" s="1802"/>
      <c r="J41" s="20">
        <v>5.5</v>
      </c>
      <c r="K41" s="1437"/>
      <c r="L41" s="8">
        <v>48310</v>
      </c>
      <c r="M41" s="15">
        <v>94620</v>
      </c>
      <c r="N41" s="50"/>
      <c r="O41" s="50"/>
      <c r="P41" s="50"/>
      <c r="R41" s="50"/>
      <c r="S41" s="50"/>
    </row>
    <row r="42" spans="1:19" s="49" customFormat="1" ht="12.75" customHeight="1">
      <c r="A42" s="1810"/>
      <c r="B42" s="1822"/>
      <c r="C42" s="8">
        <v>2.2000000000000002</v>
      </c>
      <c r="D42" s="1436">
        <v>3000</v>
      </c>
      <c r="E42" s="8">
        <v>15260</v>
      </c>
      <c r="F42" s="15">
        <v>35910</v>
      </c>
      <c r="H42" s="1810"/>
      <c r="I42" s="1802"/>
      <c r="J42" s="20">
        <v>7.5</v>
      </c>
      <c r="K42" s="1437"/>
      <c r="L42" s="8">
        <v>50710</v>
      </c>
      <c r="M42" s="15">
        <v>97710</v>
      </c>
      <c r="N42" s="50"/>
      <c r="O42" s="50"/>
      <c r="P42" s="50"/>
      <c r="R42" s="50"/>
      <c r="S42" s="50"/>
    </row>
    <row r="43" spans="1:19" s="49" customFormat="1" ht="12.75" customHeight="1" thickBot="1">
      <c r="A43" s="1811"/>
      <c r="B43" s="1823"/>
      <c r="C43" s="18">
        <v>3</v>
      </c>
      <c r="D43" s="1498"/>
      <c r="E43" s="13">
        <v>16160</v>
      </c>
      <c r="F43" s="16">
        <v>39540</v>
      </c>
      <c r="H43" s="1810"/>
      <c r="I43" s="1802"/>
      <c r="J43" s="40">
        <v>7.5</v>
      </c>
      <c r="K43" s="1437">
        <v>1500</v>
      </c>
      <c r="L43" s="8">
        <v>48890</v>
      </c>
      <c r="M43" s="15">
        <v>96320</v>
      </c>
      <c r="N43" s="50"/>
      <c r="O43" s="50"/>
      <c r="P43" s="50"/>
      <c r="R43" s="50"/>
      <c r="S43" s="50"/>
    </row>
    <row r="44" spans="1:19" s="49" customFormat="1" ht="12.75" customHeight="1">
      <c r="A44" s="1818" t="s">
        <v>1040</v>
      </c>
      <c r="B44" s="1818"/>
      <c r="C44" s="1818"/>
      <c r="D44" s="1818"/>
      <c r="E44" s="1818"/>
      <c r="F44" s="1818"/>
      <c r="H44" s="1810"/>
      <c r="I44" s="1802"/>
      <c r="J44" s="20">
        <v>11</v>
      </c>
      <c r="K44" s="1437"/>
      <c r="L44" s="8">
        <v>51650</v>
      </c>
      <c r="M44" s="15">
        <v>100750</v>
      </c>
      <c r="N44" s="50"/>
      <c r="O44" s="50"/>
      <c r="R44" s="50"/>
      <c r="S44" s="50"/>
    </row>
    <row r="45" spans="1:19" s="49" customFormat="1" ht="12.75" customHeight="1" thickBot="1">
      <c r="A45" s="387" t="s">
        <v>1041</v>
      </c>
      <c r="B45" s="387"/>
      <c r="C45" s="387"/>
      <c r="D45" s="387"/>
      <c r="E45" s="387"/>
      <c r="F45" s="387"/>
      <c r="H45" s="1811"/>
      <c r="I45" s="1803"/>
      <c r="J45" s="18">
        <v>15</v>
      </c>
      <c r="K45" s="1444"/>
      <c r="L45" s="13">
        <v>60060</v>
      </c>
      <c r="M45" s="16">
        <v>109460</v>
      </c>
      <c r="N45" s="50"/>
      <c r="O45" s="50"/>
      <c r="R45" s="50"/>
      <c r="S45" s="50"/>
    </row>
    <row r="46" spans="1:19" s="49" customFormat="1" ht="11.25" customHeight="1">
      <c r="N46" s="50"/>
      <c r="O46" s="50"/>
    </row>
    <row r="47" spans="1:19" s="49" customFormat="1" ht="13.5" customHeight="1">
      <c r="A47" s="202"/>
      <c r="B47" s="269"/>
      <c r="C47" s="269"/>
      <c r="D47" s="269"/>
      <c r="E47" s="269"/>
      <c r="F47" s="269"/>
      <c r="N47" s="50"/>
      <c r="O47" s="50"/>
    </row>
    <row r="48" spans="1:19" s="49" customFormat="1" ht="13.5" customHeight="1">
      <c r="A48" s="202"/>
      <c r="B48" s="269"/>
      <c r="C48" s="269"/>
      <c r="D48" s="269"/>
      <c r="E48" s="269"/>
      <c r="F48" s="269"/>
      <c r="N48" s="50"/>
      <c r="O48" s="50"/>
    </row>
    <row r="49" spans="1:15" s="49" customFormat="1" ht="13.5" customHeight="1">
      <c r="A49" s="202"/>
      <c r="B49" s="279"/>
      <c r="C49" s="262"/>
      <c r="D49" s="138"/>
      <c r="E49" s="262"/>
      <c r="F49" s="262"/>
      <c r="N49" s="50"/>
      <c r="O49" s="50"/>
    </row>
    <row r="50" spans="1:15" s="49" customFormat="1" ht="13.5" customHeight="1">
      <c r="A50" s="202"/>
      <c r="B50" s="279"/>
      <c r="C50" s="279"/>
      <c r="D50" s="279"/>
      <c r="E50" s="262"/>
      <c r="F50" s="138"/>
      <c r="N50" s="50"/>
      <c r="O50" s="50"/>
    </row>
    <row r="51" spans="1:15" s="49" customFormat="1" ht="13.5" customHeight="1">
      <c r="A51" s="202"/>
      <c r="B51" s="288"/>
      <c r="C51" s="25"/>
      <c r="D51" s="59"/>
      <c r="E51" s="25"/>
      <c r="F51" s="25"/>
      <c r="N51" s="50"/>
      <c r="O51" s="50"/>
    </row>
    <row r="52" spans="1:15" s="49" customFormat="1" ht="13.5" customHeight="1">
      <c r="A52" s="202"/>
      <c r="B52" s="288"/>
      <c r="C52" s="25"/>
      <c r="D52" s="59"/>
      <c r="E52" s="25"/>
      <c r="F52" s="25"/>
      <c r="N52" s="50"/>
      <c r="O52" s="50"/>
    </row>
    <row r="53" spans="1:15" s="49" customFormat="1" ht="13.5" customHeight="1">
      <c r="A53" s="202"/>
      <c r="B53" s="288"/>
      <c r="C53" s="25"/>
      <c r="D53" s="59"/>
      <c r="E53" s="25"/>
      <c r="F53" s="25"/>
      <c r="N53" s="50"/>
      <c r="O53" s="50"/>
    </row>
    <row r="54" spans="1:15" s="49" customFormat="1" ht="13.5" customHeight="1">
      <c r="A54" s="202"/>
      <c r="B54" s="288"/>
      <c r="C54" s="26"/>
      <c r="D54" s="59"/>
      <c r="E54" s="25"/>
      <c r="F54" s="25"/>
      <c r="N54" s="50"/>
      <c r="O54" s="50"/>
    </row>
    <row r="55" spans="1:15" s="49" customFormat="1" ht="13.5" customHeight="1">
      <c r="A55" s="202"/>
      <c r="B55" s="288"/>
      <c r="C55" s="26"/>
      <c r="D55" s="59"/>
      <c r="E55" s="25"/>
      <c r="F55" s="25"/>
      <c r="N55" s="50"/>
      <c r="O55" s="50"/>
    </row>
    <row r="56" spans="1:15" s="49" customFormat="1" ht="13.5" customHeight="1">
      <c r="A56" s="202"/>
      <c r="B56" s="24"/>
      <c r="C56" s="26"/>
      <c r="D56" s="25"/>
      <c r="E56" s="25"/>
      <c r="F56" s="25"/>
      <c r="N56" s="50"/>
      <c r="O56" s="50"/>
    </row>
    <row r="57" spans="1:15" s="49" customFormat="1" ht="13.5" customHeight="1">
      <c r="A57" s="202"/>
      <c r="B57" s="288"/>
      <c r="C57" s="26"/>
      <c r="D57" s="59"/>
      <c r="E57" s="25"/>
      <c r="F57" s="25"/>
      <c r="N57" s="50"/>
      <c r="O57" s="50"/>
    </row>
    <row r="58" spans="1:15" s="49" customFormat="1" ht="13.5" customHeight="1">
      <c r="A58" s="202"/>
      <c r="B58" s="288"/>
      <c r="C58" s="26"/>
      <c r="D58" s="59"/>
      <c r="E58" s="25"/>
      <c r="F58" s="25"/>
      <c r="N58" s="50"/>
      <c r="O58" s="50"/>
    </row>
    <row r="59" spans="1:15" s="49" customFormat="1" ht="13.5" customHeight="1">
      <c r="A59" s="202"/>
      <c r="B59" s="288"/>
      <c r="C59" s="26"/>
      <c r="D59" s="59"/>
      <c r="E59" s="25"/>
      <c r="F59" s="25"/>
      <c r="N59" s="50"/>
      <c r="O59" s="50"/>
    </row>
    <row r="60" spans="1:15" s="49" customFormat="1" ht="13.5" customHeight="1">
      <c r="A60" s="202"/>
      <c r="B60" s="24"/>
      <c r="C60" s="25"/>
      <c r="D60" s="25"/>
      <c r="E60" s="25"/>
      <c r="F60" s="25"/>
      <c r="N60" s="50"/>
      <c r="O60" s="50"/>
    </row>
    <row r="61" spans="1:15" s="49" customFormat="1" ht="13.5" customHeight="1">
      <c r="A61" s="202"/>
      <c r="B61" s="288"/>
      <c r="C61" s="26"/>
      <c r="D61" s="59"/>
      <c r="E61" s="25"/>
      <c r="F61" s="25"/>
      <c r="N61" s="50"/>
      <c r="O61" s="50"/>
    </row>
    <row r="62" spans="1:15" s="49" customFormat="1" ht="13.5" customHeight="1">
      <c r="A62" s="202"/>
      <c r="B62" s="288"/>
      <c r="C62" s="26"/>
      <c r="D62" s="59"/>
      <c r="E62" s="25"/>
      <c r="F62" s="25"/>
      <c r="N62" s="50"/>
      <c r="O62" s="50"/>
    </row>
    <row r="63" spans="1:15" s="49" customFormat="1" ht="13.5" customHeight="1">
      <c r="A63" s="202"/>
      <c r="B63" s="24"/>
      <c r="C63" s="26"/>
      <c r="D63" s="25"/>
      <c r="E63" s="25"/>
      <c r="F63" s="25"/>
      <c r="N63" s="50"/>
      <c r="O63" s="50"/>
    </row>
    <row r="64" spans="1:15" s="49" customFormat="1" ht="13.5" customHeight="1">
      <c r="A64" s="48"/>
      <c r="B64" s="48"/>
      <c r="C64" s="48"/>
      <c r="D64" s="48"/>
      <c r="E64" s="48"/>
      <c r="F64" s="48"/>
      <c r="N64" s="50"/>
      <c r="O64" s="50"/>
    </row>
    <row r="65" spans="1:15" s="49" customFormat="1" ht="13.5" customHeight="1">
      <c r="N65" s="50"/>
      <c r="O65" s="50"/>
    </row>
    <row r="66" spans="1:15" s="49" customFormat="1" ht="13.5" customHeight="1">
      <c r="N66" s="50"/>
      <c r="O66" s="50"/>
    </row>
    <row r="67" spans="1:15" s="49" customFormat="1" ht="13.5" customHeight="1" thickBot="1">
      <c r="A67" s="1494" t="s">
        <v>984</v>
      </c>
      <c r="B67" s="1494"/>
      <c r="C67" s="1494"/>
      <c r="D67" s="1494"/>
      <c r="E67" s="1494"/>
      <c r="F67" s="1494"/>
      <c r="G67" s="1494"/>
      <c r="H67" s="1494"/>
      <c r="I67" s="1494"/>
      <c r="J67" s="1494"/>
      <c r="K67" s="1494"/>
      <c r="L67" s="1494"/>
      <c r="M67" s="1494"/>
      <c r="N67" s="50"/>
      <c r="O67" s="50"/>
    </row>
    <row r="68" spans="1:15" s="49" customFormat="1" ht="23.45" customHeight="1">
      <c r="A68" s="1513" t="s">
        <v>155</v>
      </c>
      <c r="B68" s="1516" t="s">
        <v>126</v>
      </c>
      <c r="C68" s="1517"/>
      <c r="D68" s="1516" t="s">
        <v>739</v>
      </c>
      <c r="E68" s="1517"/>
      <c r="F68" s="1594" t="s">
        <v>1042</v>
      </c>
      <c r="G68" s="7"/>
      <c r="H68" s="1513" t="s">
        <v>155</v>
      </c>
      <c r="I68" s="1516" t="s">
        <v>126</v>
      </c>
      <c r="J68" s="1517"/>
      <c r="K68" s="1516" t="s">
        <v>739</v>
      </c>
      <c r="L68" s="1517"/>
      <c r="M68" s="1594" t="s">
        <v>1043</v>
      </c>
      <c r="N68" s="50"/>
      <c r="O68" s="50"/>
    </row>
    <row r="69" spans="1:15" s="49" customFormat="1" ht="13.5" customHeight="1" thickBot="1">
      <c r="A69" s="1514"/>
      <c r="B69" s="10" t="s">
        <v>132</v>
      </c>
      <c r="C69" s="10" t="s">
        <v>133</v>
      </c>
      <c r="D69" s="10" t="s">
        <v>151</v>
      </c>
      <c r="E69" s="10" t="s">
        <v>152</v>
      </c>
      <c r="F69" s="1595"/>
      <c r="G69" s="7"/>
      <c r="H69" s="1514"/>
      <c r="I69" s="148" t="s">
        <v>132</v>
      </c>
      <c r="J69" s="10" t="s">
        <v>133</v>
      </c>
      <c r="K69" s="148" t="s">
        <v>151</v>
      </c>
      <c r="L69" s="148" t="s">
        <v>152</v>
      </c>
      <c r="M69" s="1595"/>
      <c r="N69" s="50"/>
      <c r="O69" s="50"/>
    </row>
    <row r="70" spans="1:15" s="49" customFormat="1" ht="13.5" customHeight="1">
      <c r="A70" s="1577" t="s">
        <v>156</v>
      </c>
      <c r="B70" s="12">
        <v>0.09</v>
      </c>
      <c r="C70" s="12">
        <v>1500</v>
      </c>
      <c r="D70" s="12">
        <v>9789.9499999999989</v>
      </c>
      <c r="E70" s="12">
        <v>11701.25</v>
      </c>
      <c r="F70" s="14"/>
      <c r="G70" s="57"/>
      <c r="H70" s="1577" t="s">
        <v>159</v>
      </c>
      <c r="I70" s="12">
        <v>1.1000000000000001</v>
      </c>
      <c r="J70" s="1441">
        <v>1000</v>
      </c>
      <c r="K70" s="12">
        <v>32717.499999999996</v>
      </c>
      <c r="L70" s="12">
        <v>40523.699999999997</v>
      </c>
      <c r="M70" s="14" t="s">
        <v>134</v>
      </c>
    </row>
    <row r="71" spans="1:15" s="49" customFormat="1" ht="13.5" customHeight="1" thickBot="1">
      <c r="A71" s="1579"/>
      <c r="B71" s="13" t="s">
        <v>153</v>
      </c>
      <c r="C71" s="13">
        <v>3000</v>
      </c>
      <c r="D71" s="13">
        <v>9847.4499999999989</v>
      </c>
      <c r="E71" s="13">
        <v>11802.449999999999</v>
      </c>
      <c r="F71" s="16"/>
      <c r="G71" s="57"/>
      <c r="H71" s="1578"/>
      <c r="I71" s="8">
        <v>1.5</v>
      </c>
      <c r="J71" s="1437"/>
      <c r="K71" s="8">
        <v>33752.5</v>
      </c>
      <c r="L71" s="8">
        <v>41558.699999999997</v>
      </c>
      <c r="M71" s="15" t="s">
        <v>134</v>
      </c>
    </row>
    <row r="72" spans="1:15" s="49" customFormat="1" ht="13.5" customHeight="1">
      <c r="A72" s="1438" t="s">
        <v>162</v>
      </c>
      <c r="B72" s="12">
        <v>0.75</v>
      </c>
      <c r="C72" s="12">
        <v>1500</v>
      </c>
      <c r="D72" s="12">
        <v>12132.499999999998</v>
      </c>
      <c r="E72" s="43">
        <v>14662.499999999998</v>
      </c>
      <c r="F72" s="14" t="s">
        <v>134</v>
      </c>
      <c r="H72" s="1578"/>
      <c r="I72" s="40">
        <v>2.2000000000000002</v>
      </c>
      <c r="J72" s="1437"/>
      <c r="K72" s="8">
        <v>35218.75</v>
      </c>
      <c r="L72" s="8">
        <v>50168.749999999993</v>
      </c>
      <c r="M72" s="15" t="s">
        <v>134</v>
      </c>
    </row>
    <row r="73" spans="1:15" s="49" customFormat="1" ht="13.5" customHeight="1">
      <c r="A73" s="1439"/>
      <c r="B73" s="8" t="s">
        <v>154</v>
      </c>
      <c r="C73" s="1437">
        <v>3000</v>
      </c>
      <c r="D73" s="8">
        <v>10838.75</v>
      </c>
      <c r="E73" s="40">
        <v>13023.749999999998</v>
      </c>
      <c r="F73" s="15"/>
      <c r="H73" s="1578"/>
      <c r="I73" s="20">
        <v>3</v>
      </c>
      <c r="J73" s="1437"/>
      <c r="K73" s="8">
        <v>37145</v>
      </c>
      <c r="L73" s="8">
        <v>51606.249999999993</v>
      </c>
      <c r="M73" s="15" t="s">
        <v>134</v>
      </c>
    </row>
    <row r="74" spans="1:15" s="49" customFormat="1" ht="13.5" customHeight="1" thickBot="1">
      <c r="A74" s="1443"/>
      <c r="B74" s="13">
        <v>0.25</v>
      </c>
      <c r="C74" s="1444"/>
      <c r="D74" s="13">
        <v>7474.9999999999991</v>
      </c>
      <c r="E74" s="13">
        <v>9688.75</v>
      </c>
      <c r="F74" s="16"/>
      <c r="H74" s="1578"/>
      <c r="I74" s="20">
        <v>4</v>
      </c>
      <c r="J74" s="1437">
        <v>1500</v>
      </c>
      <c r="K74" s="8">
        <v>35362.5</v>
      </c>
      <c r="L74" s="8">
        <v>43182.5</v>
      </c>
      <c r="M74" s="15" t="s">
        <v>134</v>
      </c>
    </row>
    <row r="75" spans="1:15" s="49" customFormat="1" ht="13.5" customHeight="1">
      <c r="A75" s="1578" t="s">
        <v>157</v>
      </c>
      <c r="B75" s="11" t="s">
        <v>154</v>
      </c>
      <c r="C75" s="1445">
        <v>1500</v>
      </c>
      <c r="D75" s="11">
        <v>11931.249999999998</v>
      </c>
      <c r="E75" s="11">
        <v>13569.999999999998</v>
      </c>
      <c r="F75" s="14"/>
      <c r="H75" s="1578"/>
      <c r="I75" s="8">
        <v>5.5</v>
      </c>
      <c r="J75" s="1437"/>
      <c r="K75" s="8">
        <v>37231.25</v>
      </c>
      <c r="L75" s="8">
        <v>45051.25</v>
      </c>
      <c r="M75" s="15" t="s">
        <v>134</v>
      </c>
    </row>
    <row r="76" spans="1:15" s="49" customFormat="1" ht="13.5" customHeight="1">
      <c r="A76" s="1578"/>
      <c r="B76" s="11">
        <v>0.25</v>
      </c>
      <c r="C76" s="1446"/>
      <c r="D76" s="11">
        <v>12061.199999999999</v>
      </c>
      <c r="E76" s="11">
        <v>13569.999999999998</v>
      </c>
      <c r="F76" s="15" t="s">
        <v>134</v>
      </c>
      <c r="H76" s="1578"/>
      <c r="I76" s="8">
        <v>7.5</v>
      </c>
      <c r="J76" s="1437"/>
      <c r="K76" s="8">
        <v>40336.25</v>
      </c>
      <c r="L76" s="8">
        <v>48142.45</v>
      </c>
      <c r="M76" s="15" t="s">
        <v>134</v>
      </c>
    </row>
    <row r="77" spans="1:15" s="49" customFormat="1" ht="13.5" customHeight="1" thickBot="1">
      <c r="A77" s="1578"/>
      <c r="B77" s="8">
        <v>0.25</v>
      </c>
      <c r="C77" s="1436">
        <v>3000</v>
      </c>
      <c r="D77" s="8">
        <v>8388.0999999999985</v>
      </c>
      <c r="E77" s="8">
        <v>11146.949999999999</v>
      </c>
      <c r="F77" s="15"/>
      <c r="H77" s="1579"/>
      <c r="I77" s="18">
        <v>11</v>
      </c>
      <c r="J77" s="1444"/>
      <c r="K77" s="13">
        <v>43197.45</v>
      </c>
      <c r="L77" s="13">
        <v>55703.7</v>
      </c>
      <c r="M77" s="16" t="s">
        <v>134</v>
      </c>
    </row>
    <row r="78" spans="1:15" s="49" customFormat="1" ht="13.5" customHeight="1">
      <c r="A78" s="1578"/>
      <c r="B78" s="8">
        <v>0.37</v>
      </c>
      <c r="C78" s="1497"/>
      <c r="D78" s="8">
        <v>12061.199999999999</v>
      </c>
      <c r="E78" s="8">
        <v>15093.749999999998</v>
      </c>
      <c r="F78" s="15" t="s">
        <v>134</v>
      </c>
      <c r="H78" s="1577" t="s">
        <v>160</v>
      </c>
      <c r="I78" s="19">
        <v>3</v>
      </c>
      <c r="J78" s="1445">
        <v>750</v>
      </c>
      <c r="K78" s="12">
        <v>41773.75</v>
      </c>
      <c r="L78" s="12">
        <v>61683.7</v>
      </c>
      <c r="M78" s="14" t="s">
        <v>134</v>
      </c>
    </row>
    <row r="79" spans="1:15" s="49" customFormat="1" ht="13.5" customHeight="1">
      <c r="A79" s="1578"/>
      <c r="B79" s="8">
        <v>0.55000000000000004</v>
      </c>
      <c r="C79" s="1497"/>
      <c r="D79" s="8">
        <v>12147.449999999999</v>
      </c>
      <c r="E79" s="8">
        <v>15482.449999999999</v>
      </c>
      <c r="F79" s="15" t="s">
        <v>134</v>
      </c>
      <c r="H79" s="1578"/>
      <c r="I79" s="20">
        <v>4</v>
      </c>
      <c r="J79" s="1446"/>
      <c r="K79" s="8">
        <v>44893.7</v>
      </c>
      <c r="L79" s="8">
        <v>64802.499999999993</v>
      </c>
      <c r="M79" s="15" t="s">
        <v>134</v>
      </c>
    </row>
    <row r="80" spans="1:15" s="49" customFormat="1" ht="13.5" customHeight="1" thickBot="1">
      <c r="A80" s="1579"/>
      <c r="B80" s="13">
        <v>0.75</v>
      </c>
      <c r="C80" s="1498"/>
      <c r="D80" s="13">
        <v>12592.499999999998</v>
      </c>
      <c r="E80" s="13">
        <v>16243.749999999998</v>
      </c>
      <c r="F80" s="16" t="s">
        <v>134</v>
      </c>
      <c r="H80" s="1578"/>
      <c r="I80" s="9">
        <v>7.5</v>
      </c>
      <c r="J80" s="1436">
        <v>1000</v>
      </c>
      <c r="K80" s="8">
        <v>76906.25</v>
      </c>
      <c r="L80" s="8">
        <v>99331.249999999985</v>
      </c>
      <c r="M80" s="15" t="s">
        <v>134</v>
      </c>
    </row>
    <row r="81" spans="1:13" s="49" customFormat="1" ht="13.5" customHeight="1" thickBot="1">
      <c r="A81" s="1577" t="s">
        <v>158</v>
      </c>
      <c r="B81" s="12">
        <v>0.18</v>
      </c>
      <c r="C81" s="1445">
        <v>1500</v>
      </c>
      <c r="D81" s="12">
        <v>13397.499999999998</v>
      </c>
      <c r="E81" s="12">
        <v>15668.749999999998</v>
      </c>
      <c r="F81" s="14"/>
      <c r="H81" s="1579"/>
      <c r="I81" s="18">
        <v>11</v>
      </c>
      <c r="J81" s="1498"/>
      <c r="K81" s="13">
        <v>82368.75</v>
      </c>
      <c r="L81" s="13">
        <v>110328.7</v>
      </c>
      <c r="M81" s="16" t="s">
        <v>134</v>
      </c>
    </row>
    <row r="82" spans="1:13" s="49" customFormat="1" ht="13.5" customHeight="1">
      <c r="A82" s="1578"/>
      <c r="B82" s="8">
        <v>0.25</v>
      </c>
      <c r="C82" s="1497"/>
      <c r="D82" s="11">
        <v>13527.449999999999</v>
      </c>
      <c r="E82" s="11">
        <v>16099.999999999998</v>
      </c>
      <c r="F82" s="15" t="s">
        <v>134</v>
      </c>
      <c r="H82" s="1577" t="s">
        <v>161</v>
      </c>
      <c r="I82" s="12">
        <v>7.5</v>
      </c>
      <c r="J82" s="41">
        <v>750</v>
      </c>
      <c r="K82" s="12" t="s">
        <v>134</v>
      </c>
      <c r="L82" s="12" t="s">
        <v>134</v>
      </c>
      <c r="M82" s="14" t="s">
        <v>134</v>
      </c>
    </row>
    <row r="83" spans="1:13" s="49" customFormat="1" ht="13.5" customHeight="1" thickBot="1">
      <c r="A83" s="1578"/>
      <c r="B83" s="8">
        <v>0.37</v>
      </c>
      <c r="C83" s="1497"/>
      <c r="D83" s="8">
        <v>13598.749999999998</v>
      </c>
      <c r="E83" s="8">
        <v>16186.249999999998</v>
      </c>
      <c r="F83" s="15" t="s">
        <v>134</v>
      </c>
      <c r="H83" s="1579"/>
      <c r="I83" s="18">
        <v>22</v>
      </c>
      <c r="J83" s="13">
        <v>1000</v>
      </c>
      <c r="K83" s="13" t="s">
        <v>134</v>
      </c>
      <c r="L83" s="13" t="s">
        <v>134</v>
      </c>
      <c r="M83" s="16" t="s">
        <v>134</v>
      </c>
    </row>
    <row r="84" spans="1:13" s="49" customFormat="1" ht="13.5" customHeight="1" thickBot="1">
      <c r="A84" s="1578"/>
      <c r="B84" s="8">
        <v>0.55000000000000004</v>
      </c>
      <c r="C84" s="1446"/>
      <c r="D84" s="8">
        <v>14058.749999999998</v>
      </c>
      <c r="E84" s="8">
        <v>17092.449999999997</v>
      </c>
      <c r="F84" s="15" t="s">
        <v>134</v>
      </c>
      <c r="H84" s="1577" t="s">
        <v>798</v>
      </c>
      <c r="I84" s="19">
        <v>18.5</v>
      </c>
      <c r="J84" s="1445">
        <v>750</v>
      </c>
      <c r="K84" s="12" t="s">
        <v>134</v>
      </c>
      <c r="L84" s="12" t="s">
        <v>134</v>
      </c>
      <c r="M84" s="14" t="s">
        <v>134</v>
      </c>
    </row>
    <row r="85" spans="1:13" s="49" customFormat="1" ht="13.5" customHeight="1" thickBot="1">
      <c r="A85" s="1578"/>
      <c r="B85" s="8">
        <v>1.1000000000000001</v>
      </c>
      <c r="C85" s="1436">
        <v>3000</v>
      </c>
      <c r="D85" s="8">
        <v>14246.199999999999</v>
      </c>
      <c r="E85" s="8">
        <v>18975</v>
      </c>
      <c r="F85" s="15" t="s">
        <v>134</v>
      </c>
      <c r="H85" s="1579"/>
      <c r="I85" s="18">
        <v>30</v>
      </c>
      <c r="J85" s="1498"/>
      <c r="K85" s="12" t="s">
        <v>134</v>
      </c>
      <c r="L85" s="12" t="s">
        <v>134</v>
      </c>
      <c r="M85" s="14" t="s">
        <v>134</v>
      </c>
    </row>
    <row r="86" spans="1:13" s="49" customFormat="1" ht="13.5" customHeight="1">
      <c r="A86" s="1578"/>
      <c r="B86" s="8">
        <v>1.5</v>
      </c>
      <c r="C86" s="1497"/>
      <c r="D86" s="8">
        <v>15079.949999999999</v>
      </c>
      <c r="E86" s="8">
        <v>19507.449999999997</v>
      </c>
      <c r="F86" s="15" t="s">
        <v>134</v>
      </c>
      <c r="H86" s="288"/>
      <c r="I86" s="101"/>
      <c r="J86" s="59"/>
      <c r="K86" s="25"/>
      <c r="L86" s="25"/>
      <c r="M86" s="25"/>
    </row>
    <row r="87" spans="1:13" s="49" customFormat="1" ht="13.5" customHeight="1" thickBot="1">
      <c r="A87" s="1579"/>
      <c r="B87" s="13">
        <v>2.2000000000000002</v>
      </c>
      <c r="C87" s="1498"/>
      <c r="D87" s="13">
        <v>15482.449999999999</v>
      </c>
      <c r="E87" s="13">
        <v>19837.5</v>
      </c>
      <c r="F87" s="16" t="s">
        <v>134</v>
      </c>
      <c r="H87" s="1" t="s">
        <v>163</v>
      </c>
    </row>
    <row r="88" spans="1:13" s="49" customFormat="1" ht="15.95" customHeight="1">
      <c r="A88" s="1577" t="s">
        <v>164</v>
      </c>
      <c r="B88" s="11">
        <v>0.37</v>
      </c>
      <c r="C88" s="11">
        <v>1000</v>
      </c>
      <c r="D88" s="11">
        <v>17983.699999999997</v>
      </c>
      <c r="E88" s="11">
        <v>23258.75</v>
      </c>
      <c r="F88" s="14" t="s">
        <v>134</v>
      </c>
      <c r="H88" s="1819" t="s">
        <v>793</v>
      </c>
      <c r="I88" s="1819"/>
      <c r="J88" s="1819"/>
      <c r="K88" s="1819"/>
      <c r="L88" s="1819"/>
      <c r="M88" s="1819"/>
    </row>
    <row r="89" spans="1:13" s="49" customFormat="1" ht="15.95" customHeight="1">
      <c r="A89" s="1578"/>
      <c r="B89" s="11">
        <v>0.37</v>
      </c>
      <c r="C89" s="1436">
        <v>1500</v>
      </c>
      <c r="D89" s="11">
        <v>17552.449999999997</v>
      </c>
      <c r="E89" s="11">
        <v>22856.25</v>
      </c>
      <c r="F89" s="15" t="s">
        <v>134</v>
      </c>
      <c r="H89" s="1819"/>
      <c r="I89" s="1819"/>
      <c r="J89" s="1819"/>
      <c r="K89" s="1819"/>
      <c r="L89" s="1819"/>
      <c r="M89" s="1819"/>
    </row>
    <row r="90" spans="1:13" s="49" customFormat="1" ht="13.5" customHeight="1">
      <c r="A90" s="1578"/>
      <c r="B90" s="8">
        <v>0.55000000000000004</v>
      </c>
      <c r="C90" s="1497"/>
      <c r="D90" s="8">
        <v>17997.5</v>
      </c>
      <c r="E90" s="8">
        <v>23258.75</v>
      </c>
      <c r="F90" s="15" t="s">
        <v>134</v>
      </c>
      <c r="H90" s="288"/>
      <c r="I90" s="48"/>
      <c r="J90" s="48"/>
      <c r="K90" s="25"/>
      <c r="L90" s="25"/>
      <c r="M90" s="25"/>
    </row>
    <row r="91" spans="1:13" s="49" customFormat="1" ht="13.5" customHeight="1">
      <c r="A91" s="1578"/>
      <c r="B91" s="8">
        <v>0.75</v>
      </c>
      <c r="C91" s="1497"/>
      <c r="D91" s="8">
        <v>18184.949999999997</v>
      </c>
      <c r="E91" s="8">
        <v>23446.199999999997</v>
      </c>
      <c r="F91" s="15" t="s">
        <v>134</v>
      </c>
      <c r="H91" s="288"/>
      <c r="I91" s="48"/>
      <c r="J91" s="48"/>
      <c r="K91" s="25"/>
      <c r="L91" s="25"/>
      <c r="M91" s="25"/>
    </row>
    <row r="92" spans="1:13" s="49" customFormat="1" ht="13.5" customHeight="1">
      <c r="A92" s="1578"/>
      <c r="B92" s="8">
        <v>1.1000000000000001</v>
      </c>
      <c r="C92" s="1446"/>
      <c r="D92" s="8">
        <v>19018.699999999997</v>
      </c>
      <c r="E92" s="8">
        <v>24279.949999999997</v>
      </c>
      <c r="F92" s="15" t="s">
        <v>134</v>
      </c>
      <c r="H92" s="288"/>
      <c r="I92" s="26"/>
      <c r="J92" s="48"/>
      <c r="K92" s="25"/>
      <c r="L92" s="25"/>
      <c r="M92" s="25"/>
    </row>
    <row r="93" spans="1:13" s="49" customFormat="1" ht="13.5" customHeight="1" thickBot="1">
      <c r="A93" s="1579"/>
      <c r="B93" s="18">
        <v>3</v>
      </c>
      <c r="C93" s="13">
        <v>3000</v>
      </c>
      <c r="D93" s="13">
        <v>20456.199999999997</v>
      </c>
      <c r="E93" s="13">
        <v>27154.949999999997</v>
      </c>
      <c r="F93" s="16" t="s">
        <v>134</v>
      </c>
      <c r="H93" s="138"/>
      <c r="I93" s="48"/>
      <c r="J93" s="138"/>
      <c r="K93" s="25"/>
      <c r="L93" s="25"/>
      <c r="M93" s="25"/>
    </row>
    <row r="94" spans="1:13" s="49" customFormat="1" ht="13.5" customHeight="1">
      <c r="A94" s="1577" t="s">
        <v>800</v>
      </c>
      <c r="B94" s="12">
        <v>0.55000000000000004</v>
      </c>
      <c r="C94" s="1441">
        <v>1000</v>
      </c>
      <c r="D94" s="12">
        <v>23474.949999999997</v>
      </c>
      <c r="E94" s="12">
        <v>30762.499999999996</v>
      </c>
      <c r="F94" s="14" t="s">
        <v>134</v>
      </c>
    </row>
    <row r="95" spans="1:13" s="49" customFormat="1" ht="13.5" customHeight="1">
      <c r="A95" s="1578"/>
      <c r="B95" s="8">
        <v>0.75</v>
      </c>
      <c r="C95" s="1437"/>
      <c r="D95" s="8">
        <v>24092.499999999996</v>
      </c>
      <c r="E95" s="8">
        <v>31222.499999999996</v>
      </c>
      <c r="F95" s="15" t="s">
        <v>134</v>
      </c>
    </row>
    <row r="96" spans="1:13" s="49" customFormat="1" ht="13.5" customHeight="1">
      <c r="A96" s="1578"/>
      <c r="B96" s="8">
        <v>1.1000000000000001</v>
      </c>
      <c r="C96" s="1437"/>
      <c r="D96" s="8">
        <v>24494.999999999996</v>
      </c>
      <c r="E96" s="8">
        <v>31481.249999999996</v>
      </c>
      <c r="F96" s="15" t="s">
        <v>134</v>
      </c>
    </row>
    <row r="97" spans="1:15" s="49" customFormat="1" ht="13.5" customHeight="1">
      <c r="A97" s="1578"/>
      <c r="B97" s="8">
        <v>1.5</v>
      </c>
      <c r="C97" s="1437">
        <v>1500</v>
      </c>
      <c r="D97" s="8">
        <v>24494.999999999996</v>
      </c>
      <c r="E97" s="8">
        <v>31481.249999999996</v>
      </c>
      <c r="F97" s="15" t="s">
        <v>134</v>
      </c>
      <c r="H97" s="154"/>
      <c r="I97" s="48"/>
      <c r="J97" s="48"/>
      <c r="K97" s="25"/>
      <c r="L97" s="25"/>
      <c r="M97" s="25"/>
    </row>
    <row r="98" spans="1:15" s="49" customFormat="1" ht="13.5" customHeight="1">
      <c r="A98" s="1578"/>
      <c r="B98" s="8">
        <v>2.2000000000000002</v>
      </c>
      <c r="C98" s="1437"/>
      <c r="D98" s="8">
        <v>25357.499999999996</v>
      </c>
      <c r="E98" s="8">
        <v>32631.249999999996</v>
      </c>
      <c r="F98" s="15" t="s">
        <v>134</v>
      </c>
      <c r="H98" s="154"/>
      <c r="I98" s="48"/>
      <c r="J98" s="48"/>
      <c r="K98" s="25"/>
      <c r="L98" s="25"/>
      <c r="M98" s="25"/>
    </row>
    <row r="99" spans="1:15" s="49" customFormat="1" ht="13.5" customHeight="1" thickBot="1">
      <c r="A99" s="1579"/>
      <c r="B99" s="18">
        <v>3</v>
      </c>
      <c r="C99" s="1444"/>
      <c r="D99" s="13">
        <v>26507.499999999996</v>
      </c>
      <c r="E99" s="13">
        <v>34787.5</v>
      </c>
      <c r="F99" s="16" t="s">
        <v>134</v>
      </c>
      <c r="H99" s="84"/>
      <c r="I99" s="26"/>
      <c r="J99" s="48"/>
      <c r="K99" s="25"/>
      <c r="L99" s="25"/>
      <c r="M99" s="25"/>
    </row>
    <row r="100" spans="1:15" s="49" customFormat="1" ht="13.5" customHeight="1">
      <c r="H100" s="24"/>
      <c r="I100" s="26"/>
      <c r="J100" s="25"/>
      <c r="K100" s="25"/>
      <c r="L100" s="25"/>
      <c r="M100" s="25"/>
    </row>
    <row r="101" spans="1:15" s="49" customFormat="1" ht="12.75" customHeight="1">
      <c r="N101" s="57"/>
      <c r="O101" s="57"/>
    </row>
    <row r="102" spans="1:15" s="49" customFormat="1" ht="12.75" customHeight="1">
      <c r="N102" s="57"/>
      <c r="O102" s="57"/>
    </row>
    <row r="103" spans="1:15" s="49" customFormat="1" ht="12.75" customHeight="1">
      <c r="N103" s="57"/>
      <c r="O103" s="57"/>
    </row>
    <row r="104" spans="1:15" s="49" customFormat="1" ht="12.75" customHeight="1">
      <c r="N104" s="57"/>
      <c r="O104" s="57"/>
    </row>
    <row r="105" spans="1:15" s="49" customFormat="1" ht="12.75" customHeight="1">
      <c r="N105" s="57"/>
      <c r="O105" s="57"/>
    </row>
    <row r="106" spans="1:15" s="49" customFormat="1" ht="12.75" customHeight="1">
      <c r="N106" s="57"/>
      <c r="O106" s="57"/>
    </row>
    <row r="107" spans="1:15" s="49" customFormat="1" ht="12.75" customHeight="1">
      <c r="N107" s="57"/>
      <c r="O107" s="57"/>
    </row>
    <row r="108" spans="1:15" s="49" customFormat="1" ht="12.75" customHeight="1">
      <c r="N108" s="57"/>
      <c r="O108" s="57"/>
    </row>
    <row r="109" spans="1:15" s="49" customFormat="1" ht="12.75" customHeight="1">
      <c r="N109" s="57"/>
      <c r="O109" s="57"/>
    </row>
    <row r="110" spans="1:15" s="49" customFormat="1">
      <c r="N110" s="57"/>
      <c r="O110" s="57"/>
    </row>
    <row r="111" spans="1:15" s="49" customFormat="1"/>
    <row r="112" spans="1:15" s="49" customFormat="1"/>
    <row r="113" spans="1:13" s="49" customFormat="1"/>
    <row r="114" spans="1:13" s="49" customFormat="1"/>
    <row r="115" spans="1:13" s="49" customFormat="1"/>
    <row r="116" spans="1:13" s="49" customFormat="1"/>
    <row r="117" spans="1:13" s="49" customFormat="1"/>
    <row r="118" spans="1:13" s="49" customFormat="1">
      <c r="A118" s="55"/>
      <c r="B118" s="55"/>
      <c r="C118" s="55"/>
      <c r="D118" s="55"/>
      <c r="E118" s="55"/>
      <c r="F118" s="55"/>
    </row>
    <row r="119" spans="1:13" s="49" customFormat="1">
      <c r="A119" s="55"/>
      <c r="B119" s="55"/>
      <c r="C119" s="55"/>
      <c r="D119" s="55"/>
      <c r="E119" s="55"/>
      <c r="F119" s="55"/>
    </row>
    <row r="120" spans="1:13" s="49" customFormat="1">
      <c r="A120" s="55"/>
      <c r="B120" s="55"/>
      <c r="C120" s="55"/>
      <c r="D120" s="55"/>
      <c r="E120" s="55"/>
      <c r="F120" s="55"/>
    </row>
    <row r="121" spans="1:13" s="49" customFormat="1">
      <c r="A121" s="55"/>
      <c r="B121" s="55"/>
      <c r="C121" s="55"/>
      <c r="D121" s="55"/>
      <c r="E121" s="55"/>
      <c r="F121" s="55"/>
      <c r="G121" s="55"/>
    </row>
    <row r="122" spans="1:13" s="49" customFormat="1">
      <c r="A122" s="55"/>
      <c r="B122" s="55"/>
      <c r="C122" s="55"/>
      <c r="D122" s="55"/>
      <c r="E122" s="55"/>
      <c r="F122" s="55"/>
      <c r="G122" s="55"/>
    </row>
    <row r="123" spans="1:13" s="49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s="49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s="49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s="49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s="49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s="49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4" s="49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</row>
    <row r="130" spans="1:14" s="49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</row>
  </sheetData>
  <mergeCells count="97">
    <mergeCell ref="H84:H85"/>
    <mergeCell ref="A31:A39"/>
    <mergeCell ref="C73:C74"/>
    <mergeCell ref="D37:D38"/>
    <mergeCell ref="B37:B39"/>
    <mergeCell ref="A16:A23"/>
    <mergeCell ref="D22:D23"/>
    <mergeCell ref="D20:D21"/>
    <mergeCell ref="D28:D29"/>
    <mergeCell ref="D26:D27"/>
    <mergeCell ref="D18:D19"/>
    <mergeCell ref="D24:D25"/>
    <mergeCell ref="A81:A87"/>
    <mergeCell ref="C77:C80"/>
    <mergeCell ref="A40:A43"/>
    <mergeCell ref="B31:B36"/>
    <mergeCell ref="B40:B43"/>
    <mergeCell ref="A67:M67"/>
    <mergeCell ref="K68:L68"/>
    <mergeCell ref="B68:C68"/>
    <mergeCell ref="A75:A80"/>
    <mergeCell ref="J80:J81"/>
    <mergeCell ref="M68:M69"/>
    <mergeCell ref="J74:J77"/>
    <mergeCell ref="D68:E68"/>
    <mergeCell ref="H68:H69"/>
    <mergeCell ref="F68:F69"/>
    <mergeCell ref="H78:H81"/>
    <mergeCell ref="I68:J68"/>
    <mergeCell ref="A72:A74"/>
    <mergeCell ref="A68:A69"/>
    <mergeCell ref="J78:J79"/>
    <mergeCell ref="A94:A99"/>
    <mergeCell ref="C94:C96"/>
    <mergeCell ref="C97:C99"/>
    <mergeCell ref="H70:H77"/>
    <mergeCell ref="C85:C87"/>
    <mergeCell ref="A88:A93"/>
    <mergeCell ref="H88:M89"/>
    <mergeCell ref="A70:A71"/>
    <mergeCell ref="A10:A15"/>
    <mergeCell ref="A24:A30"/>
    <mergeCell ref="B20:B23"/>
    <mergeCell ref="B16:B19"/>
    <mergeCell ref="B28:B30"/>
    <mergeCell ref="B24:B27"/>
    <mergeCell ref="A44:F44"/>
    <mergeCell ref="D42:D43"/>
    <mergeCell ref="D31:D34"/>
    <mergeCell ref="J8:K8"/>
    <mergeCell ref="B12:B15"/>
    <mergeCell ref="C89:C92"/>
    <mergeCell ref="C81:C84"/>
    <mergeCell ref="C75:C76"/>
    <mergeCell ref="J70:J73"/>
    <mergeCell ref="H82:H83"/>
    <mergeCell ref="J84:J85"/>
    <mergeCell ref="D35:D36"/>
    <mergeCell ref="D40:D41"/>
    <mergeCell ref="A8:A9"/>
    <mergeCell ref="F8:F9"/>
    <mergeCell ref="L8:L9"/>
    <mergeCell ref="M8:M9"/>
    <mergeCell ref="B10:B11"/>
    <mergeCell ref="I10:I14"/>
    <mergeCell ref="D12:D13"/>
    <mergeCell ref="D10:D11"/>
    <mergeCell ref="K10:K11"/>
    <mergeCell ref="K12:K14"/>
    <mergeCell ref="D14:D15"/>
    <mergeCell ref="H10:H14"/>
    <mergeCell ref="D16:D17"/>
    <mergeCell ref="H15:H19"/>
    <mergeCell ref="A7:M7"/>
    <mergeCell ref="B8:B9"/>
    <mergeCell ref="C8:D8"/>
    <mergeCell ref="E8:E9"/>
    <mergeCell ref="I8:I9"/>
    <mergeCell ref="H8:H9"/>
    <mergeCell ref="I15:I17"/>
    <mergeCell ref="I18:I19"/>
    <mergeCell ref="K15:K16"/>
    <mergeCell ref="K33:K35"/>
    <mergeCell ref="I33:I38"/>
    <mergeCell ref="H33:H45"/>
    <mergeCell ref="I20:I25"/>
    <mergeCell ref="K20:K21"/>
    <mergeCell ref="A1:M6"/>
    <mergeCell ref="K29:K32"/>
    <mergeCell ref="I26:I32"/>
    <mergeCell ref="K26:K28"/>
    <mergeCell ref="K22:K24"/>
    <mergeCell ref="I39:I45"/>
    <mergeCell ref="K39:K42"/>
    <mergeCell ref="K36:K38"/>
    <mergeCell ref="H20:H32"/>
    <mergeCell ref="K43:K45"/>
  </mergeCells>
  <phoneticPr fontId="7" type="noConversion"/>
  <printOptions horizontalCentered="1"/>
  <pageMargins left="0.39370078740157483" right="0" top="0" bottom="0.31496062992125984" header="0" footer="0"/>
  <pageSetup paperSize="9" scale="95" firstPageNumber="22" orientation="portrait" useFirstPageNumber="1" r:id="rId1"/>
  <headerFooter alignWithMargins="0">
    <oddFooter>&amp;CСтраница &amp;P</oddFooter>
  </headerFooter>
  <rowBreaks count="1" manualBreakCount="1">
    <brk id="65" max="12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X69"/>
  <sheetViews>
    <sheetView zoomScaleNormal="100" zoomScaleSheetLayoutView="100" workbookViewId="0">
      <selection activeCell="P12" sqref="P12"/>
    </sheetView>
  </sheetViews>
  <sheetFormatPr defaultRowHeight="12.75"/>
  <cols>
    <col min="1" max="1" width="3" style="55" bestFit="1" customWidth="1"/>
    <col min="2" max="2" width="7.85546875" style="55" customWidth="1"/>
    <col min="3" max="3" width="8.5703125" style="55" customWidth="1"/>
    <col min="4" max="4" width="7.85546875" style="55" customWidth="1"/>
    <col min="5" max="5" width="8.5703125" style="55" customWidth="1"/>
    <col min="6" max="6" width="8.140625" style="55" customWidth="1"/>
    <col min="7" max="7" width="9" style="55" customWidth="1"/>
    <col min="8" max="8" width="8.5703125" style="55" customWidth="1"/>
    <col min="9" max="9" width="9.5703125" style="55" customWidth="1"/>
    <col min="10" max="10" width="15.28515625" style="55" customWidth="1"/>
    <col min="11" max="11" width="13" style="55" customWidth="1"/>
    <col min="12" max="16384" width="9.140625" style="55"/>
  </cols>
  <sheetData>
    <row r="1" spans="1:12" ht="15.75" customHeight="1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"/>
    </row>
    <row r="2" spans="1:12" ht="28.1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"/>
    </row>
    <row r="3" spans="1:12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"/>
    </row>
    <row r="4" spans="1:12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"/>
    </row>
    <row r="5" spans="1:12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</row>
    <row r="6" spans="1:12" s="1" customFormat="1" ht="15.95" customHeight="1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</row>
    <row r="7" spans="1:12" s="1" customFormat="1" ht="15.95" customHeight="1" thickBot="1">
      <c r="A7" s="1838" t="s">
        <v>1049</v>
      </c>
      <c r="B7" s="1838"/>
      <c r="C7" s="1838"/>
      <c r="D7" s="1838"/>
      <c r="E7" s="1838"/>
      <c r="F7" s="1838"/>
      <c r="G7" s="1838"/>
      <c r="H7" s="1838"/>
      <c r="I7" s="1838"/>
      <c r="J7" s="1838"/>
      <c r="K7" s="1838"/>
      <c r="L7" s="2"/>
    </row>
    <row r="8" spans="1:12" ht="13.5" thickBot="1">
      <c r="A8" s="1839" t="s">
        <v>125</v>
      </c>
      <c r="B8" s="397" t="s">
        <v>449</v>
      </c>
      <c r="C8" s="396" t="s">
        <v>602</v>
      </c>
      <c r="D8" s="397" t="s">
        <v>450</v>
      </c>
      <c r="E8" s="396" t="s">
        <v>603</v>
      </c>
      <c r="F8" s="397" t="s">
        <v>451</v>
      </c>
      <c r="G8" s="396" t="s">
        <v>604</v>
      </c>
      <c r="H8" s="397" t="s">
        <v>452</v>
      </c>
      <c r="I8" s="396" t="s">
        <v>605</v>
      </c>
      <c r="J8" s="397" t="s">
        <v>295</v>
      </c>
      <c r="K8" s="396" t="s">
        <v>296</v>
      </c>
    </row>
    <row r="9" spans="1:12" ht="13.5" customHeight="1" thickBot="1">
      <c r="A9" s="1840"/>
      <c r="B9" s="196" t="s">
        <v>127</v>
      </c>
      <c r="C9" s="195" t="s">
        <v>127</v>
      </c>
      <c r="D9" s="196" t="s">
        <v>127</v>
      </c>
      <c r="E9" s="195" t="s">
        <v>127</v>
      </c>
      <c r="F9" s="196" t="s">
        <v>127</v>
      </c>
      <c r="G9" s="195" t="s">
        <v>127</v>
      </c>
      <c r="H9" s="196" t="s">
        <v>127</v>
      </c>
      <c r="I9" s="195" t="s">
        <v>127</v>
      </c>
      <c r="J9" s="196" t="s">
        <v>127</v>
      </c>
      <c r="K9" s="195" t="s">
        <v>127</v>
      </c>
    </row>
    <row r="10" spans="1:12" ht="13.5" customHeight="1">
      <c r="A10" s="86">
        <v>1</v>
      </c>
      <c r="B10" s="214">
        <v>3622.4999999999995</v>
      </c>
      <c r="C10" s="165">
        <v>3817.9999999999995</v>
      </c>
      <c r="D10" s="215">
        <v>3852.4999999999995</v>
      </c>
      <c r="E10" s="179">
        <v>4059.4999999999995</v>
      </c>
      <c r="F10" s="216">
        <v>4692</v>
      </c>
      <c r="G10" s="167">
        <v>4899</v>
      </c>
      <c r="H10" s="174">
        <v>5474</v>
      </c>
      <c r="I10" s="167">
        <v>5692.5</v>
      </c>
      <c r="J10" s="216">
        <v>5416.5</v>
      </c>
      <c r="K10" s="167">
        <v>5692.5</v>
      </c>
    </row>
    <row r="11" spans="1:12" ht="13.5" customHeight="1">
      <c r="A11" s="80">
        <v>2</v>
      </c>
      <c r="B11" s="217">
        <v>3852.4999999999995</v>
      </c>
      <c r="C11" s="161">
        <v>4059.4999999999995</v>
      </c>
      <c r="D11" s="218">
        <v>4093.9999999999995</v>
      </c>
      <c r="E11" s="180">
        <v>4312.5</v>
      </c>
      <c r="F11" s="205">
        <v>5658</v>
      </c>
      <c r="G11" s="15">
        <v>5807.5</v>
      </c>
      <c r="H11" s="173">
        <v>6037.4999999999991</v>
      </c>
      <c r="I11" s="15">
        <v>6255.9999999999991</v>
      </c>
      <c r="J11" s="205">
        <v>6301.9999999999991</v>
      </c>
      <c r="K11" s="15">
        <v>6623.9999999999991</v>
      </c>
    </row>
    <row r="12" spans="1:12" ht="13.5" customHeight="1">
      <c r="A12" s="80">
        <v>3</v>
      </c>
      <c r="B12" s="217">
        <v>4163</v>
      </c>
      <c r="C12" s="161">
        <v>4381.5</v>
      </c>
      <c r="D12" s="218">
        <v>4450.5</v>
      </c>
      <c r="E12" s="180">
        <v>4669</v>
      </c>
      <c r="F12" s="205">
        <v>6232.9999999999991</v>
      </c>
      <c r="G12" s="15">
        <v>6451.4999999999991</v>
      </c>
      <c r="H12" s="173">
        <v>6715.9999999999991</v>
      </c>
      <c r="I12" s="15">
        <v>6934.4999999999991</v>
      </c>
      <c r="J12" s="205">
        <v>7658.9999999999991</v>
      </c>
      <c r="K12" s="15">
        <v>8026.9999999999991</v>
      </c>
    </row>
    <row r="13" spans="1:12" ht="13.5" customHeight="1">
      <c r="A13" s="80">
        <v>4</v>
      </c>
      <c r="B13" s="205">
        <v>4508</v>
      </c>
      <c r="C13" s="177">
        <v>4726.5</v>
      </c>
      <c r="D13" s="205">
        <v>4807</v>
      </c>
      <c r="E13" s="177">
        <v>5025.5</v>
      </c>
      <c r="F13" s="205">
        <v>6750.4999999999991</v>
      </c>
      <c r="G13" s="15">
        <v>6968.9999999999991</v>
      </c>
      <c r="H13" s="173">
        <v>7440.4999999999991</v>
      </c>
      <c r="I13" s="15">
        <v>7658.9999999999991</v>
      </c>
      <c r="J13" s="205">
        <v>9591</v>
      </c>
      <c r="K13" s="15">
        <v>10062.5</v>
      </c>
    </row>
    <row r="14" spans="1:12" ht="13.5" customHeight="1">
      <c r="A14" s="80">
        <v>5</v>
      </c>
      <c r="B14" s="205">
        <v>5129</v>
      </c>
      <c r="C14" s="177">
        <v>5347.5</v>
      </c>
      <c r="D14" s="205">
        <v>5382</v>
      </c>
      <c r="E14" s="177">
        <v>5669.5</v>
      </c>
      <c r="F14" s="205">
        <v>7819.9999999999991</v>
      </c>
      <c r="G14" s="15">
        <v>8038.4999999999991</v>
      </c>
      <c r="H14" s="173">
        <v>8820.5</v>
      </c>
      <c r="I14" s="15">
        <v>9039</v>
      </c>
      <c r="J14" s="205">
        <v>11028.5</v>
      </c>
      <c r="K14" s="15">
        <v>11569</v>
      </c>
    </row>
    <row r="15" spans="1:12" ht="13.5" customHeight="1">
      <c r="A15" s="80">
        <v>6</v>
      </c>
      <c r="B15" s="205">
        <v>4335.5</v>
      </c>
      <c r="C15" s="177">
        <v>4542.5</v>
      </c>
      <c r="D15" s="205">
        <v>4726.5</v>
      </c>
      <c r="E15" s="177">
        <v>4830</v>
      </c>
      <c r="F15" s="205">
        <v>6175.4999999999991</v>
      </c>
      <c r="G15" s="15">
        <v>6393.9999999999991</v>
      </c>
      <c r="H15" s="173">
        <v>7670.4999999999991</v>
      </c>
      <c r="I15" s="34">
        <v>7877.4999999999991</v>
      </c>
      <c r="J15" s="205">
        <v>11281.5</v>
      </c>
      <c r="K15" s="15">
        <v>14627.999999999998</v>
      </c>
    </row>
    <row r="16" spans="1:12" ht="13.5" customHeight="1">
      <c r="A16" s="80">
        <v>7</v>
      </c>
      <c r="B16" s="205">
        <v>4703.5</v>
      </c>
      <c r="C16" s="177">
        <v>4933.5</v>
      </c>
      <c r="D16" s="205">
        <v>4979.5</v>
      </c>
      <c r="E16" s="177">
        <v>5244</v>
      </c>
      <c r="F16" s="205">
        <v>7026.4999999999991</v>
      </c>
      <c r="G16" s="15">
        <v>7244.9999999999991</v>
      </c>
      <c r="H16" s="173">
        <v>8521.5</v>
      </c>
      <c r="I16" s="34">
        <v>8740</v>
      </c>
      <c r="J16" s="205">
        <v>13282.499999999998</v>
      </c>
      <c r="K16" s="15">
        <v>17376.5</v>
      </c>
    </row>
    <row r="17" spans="1:23" ht="13.5" customHeight="1">
      <c r="A17" s="80">
        <v>8</v>
      </c>
      <c r="B17" s="205">
        <v>5244</v>
      </c>
      <c r="C17" s="177">
        <v>5462.5</v>
      </c>
      <c r="D17" s="205">
        <v>5520</v>
      </c>
      <c r="E17" s="177">
        <v>5819</v>
      </c>
      <c r="F17" s="205">
        <v>7808.4999999999991</v>
      </c>
      <c r="G17" s="15">
        <v>8026.9999999999991</v>
      </c>
      <c r="H17" s="173">
        <v>9453</v>
      </c>
      <c r="I17" s="34">
        <v>9671.5</v>
      </c>
      <c r="J17" s="205">
        <v>14754.499999999998</v>
      </c>
      <c r="K17" s="15">
        <v>19044</v>
      </c>
    </row>
    <row r="18" spans="1:23" ht="13.5" customHeight="1">
      <c r="A18" s="80">
        <v>9</v>
      </c>
      <c r="B18" s="205">
        <v>5842</v>
      </c>
      <c r="C18" s="177">
        <v>6060.4999999999991</v>
      </c>
      <c r="D18" s="205">
        <v>6232.9999999999991</v>
      </c>
      <c r="E18" s="177">
        <v>6439.9999999999991</v>
      </c>
      <c r="F18" s="205">
        <v>8682.5</v>
      </c>
      <c r="G18" s="15">
        <v>8901</v>
      </c>
      <c r="H18" s="173">
        <v>10902</v>
      </c>
      <c r="I18" s="34">
        <v>11120.5</v>
      </c>
      <c r="J18" s="205">
        <v>17307.5</v>
      </c>
      <c r="K18" s="15">
        <v>22597.5</v>
      </c>
    </row>
    <row r="19" spans="1:23" ht="13.5" customHeight="1">
      <c r="A19" s="80">
        <v>10</v>
      </c>
      <c r="B19" s="205">
        <v>6807.9999999999991</v>
      </c>
      <c r="C19" s="177">
        <v>7014.9999999999991</v>
      </c>
      <c r="D19" s="205">
        <v>7095.4999999999991</v>
      </c>
      <c r="E19" s="177">
        <v>7474.9999999999991</v>
      </c>
      <c r="F19" s="205">
        <v>10166</v>
      </c>
      <c r="G19" s="15">
        <v>10384.5</v>
      </c>
      <c r="H19" s="173">
        <v>13052.499999999998</v>
      </c>
      <c r="I19" s="34">
        <v>13270.999999999998</v>
      </c>
      <c r="J19" s="205">
        <v>21148.5</v>
      </c>
      <c r="K19" s="15">
        <v>27047.999999999996</v>
      </c>
    </row>
    <row r="20" spans="1:23" ht="13.5" customHeight="1">
      <c r="A20" s="80">
        <v>11</v>
      </c>
      <c r="B20" s="205">
        <v>15122.499999999998</v>
      </c>
      <c r="C20" s="177">
        <v>15340.999999999998</v>
      </c>
      <c r="D20" s="205">
        <v>16122.999999999998</v>
      </c>
      <c r="E20" s="177">
        <v>16329.999999999998</v>
      </c>
      <c r="F20" s="205">
        <v>22908</v>
      </c>
      <c r="G20" s="15">
        <v>23126.5</v>
      </c>
      <c r="H20" s="173">
        <v>30900.499999999996</v>
      </c>
      <c r="I20" s="34">
        <v>31118.999999999996</v>
      </c>
      <c r="J20" s="205">
        <v>25207.999999999996</v>
      </c>
      <c r="K20" s="15">
        <v>31797.499999999996</v>
      </c>
    </row>
    <row r="21" spans="1:23" ht="13.5" customHeight="1">
      <c r="A21" s="80">
        <v>12</v>
      </c>
      <c r="B21" s="205">
        <v>21608.5</v>
      </c>
      <c r="C21" s="177">
        <v>21781</v>
      </c>
      <c r="D21" s="205">
        <v>22977</v>
      </c>
      <c r="E21" s="177">
        <v>23161</v>
      </c>
      <c r="F21" s="205">
        <v>33361.5</v>
      </c>
      <c r="G21" s="15">
        <v>33580</v>
      </c>
      <c r="H21" s="173">
        <v>43424</v>
      </c>
      <c r="I21" s="34">
        <v>43642.5</v>
      </c>
      <c r="J21" s="205">
        <v>29267.499999999996</v>
      </c>
      <c r="K21" s="15">
        <v>36685</v>
      </c>
    </row>
    <row r="22" spans="1:23" ht="13.5" customHeight="1">
      <c r="A22" s="80">
        <v>13</v>
      </c>
      <c r="B22" s="205"/>
      <c r="C22" s="15"/>
      <c r="D22" s="174"/>
      <c r="E22" s="166"/>
      <c r="F22" s="205"/>
      <c r="G22" s="15"/>
      <c r="H22" s="173"/>
      <c r="I22" s="34"/>
      <c r="J22" s="205" t="s">
        <v>134</v>
      </c>
      <c r="K22" s="15" t="s">
        <v>134</v>
      </c>
    </row>
    <row r="23" spans="1:23" ht="13.5" customHeight="1" thickBot="1">
      <c r="A23" s="228">
        <v>14</v>
      </c>
      <c r="B23" s="223"/>
      <c r="C23" s="151"/>
      <c r="D23" s="150"/>
      <c r="E23" s="201"/>
      <c r="F23" s="223"/>
      <c r="G23" s="151"/>
      <c r="H23" s="150"/>
      <c r="I23" s="201"/>
      <c r="J23" s="223" t="s">
        <v>134</v>
      </c>
      <c r="K23" s="151" t="s">
        <v>134</v>
      </c>
    </row>
    <row r="24" spans="1:23" ht="15.95" customHeight="1">
      <c r="A24" s="6"/>
      <c r="B24" s="25"/>
      <c r="C24" s="25"/>
      <c r="D24" s="25"/>
      <c r="E24" s="25"/>
      <c r="F24" s="25"/>
      <c r="G24" s="25"/>
      <c r="H24" s="25"/>
      <c r="I24" s="25"/>
      <c r="J24" s="25"/>
      <c r="K24" s="25"/>
    </row>
    <row r="25" spans="1:23" ht="15" thickBot="1">
      <c r="A25" s="1494" t="s">
        <v>297</v>
      </c>
      <c r="B25" s="1494"/>
      <c r="C25" s="1494"/>
      <c r="D25" s="1494"/>
      <c r="E25" s="1494"/>
      <c r="F25" s="1494"/>
      <c r="G25" s="1494"/>
      <c r="I25" s="84"/>
      <c r="J25" s="84"/>
      <c r="K25" s="395"/>
    </row>
    <row r="26" spans="1:23" s="83" customFormat="1" ht="13.5" thickBot="1">
      <c r="A26" s="1839" t="s">
        <v>125</v>
      </c>
      <c r="B26" s="60" t="s">
        <v>291</v>
      </c>
      <c r="C26" s="396" t="s">
        <v>606</v>
      </c>
      <c r="D26" s="397" t="s">
        <v>292</v>
      </c>
      <c r="E26" s="396" t="s">
        <v>607</v>
      </c>
      <c r="F26" s="397" t="s">
        <v>293</v>
      </c>
      <c r="G26" s="396" t="s">
        <v>294</v>
      </c>
      <c r="N26" s="55"/>
      <c r="O26" s="55"/>
      <c r="P26" s="55"/>
      <c r="Q26" s="55"/>
      <c r="R26" s="55"/>
      <c r="S26" s="55"/>
      <c r="T26" s="55"/>
      <c r="U26" s="55"/>
      <c r="V26" s="55"/>
      <c r="W26" s="55"/>
    </row>
    <row r="27" spans="1:23" ht="13.5" customHeight="1" thickBot="1">
      <c r="A27" s="1840"/>
      <c r="B27" s="196" t="s">
        <v>127</v>
      </c>
      <c r="C27" s="195" t="s">
        <v>127</v>
      </c>
      <c r="D27" s="196" t="s">
        <v>127</v>
      </c>
      <c r="E27" s="195" t="s">
        <v>127</v>
      </c>
      <c r="F27" s="196" t="s">
        <v>127</v>
      </c>
      <c r="G27" s="195" t="s">
        <v>127</v>
      </c>
      <c r="H27" s="1836" t="s">
        <v>1050</v>
      </c>
      <c r="I27" s="1837"/>
      <c r="J27" s="1837"/>
      <c r="K27" s="1837"/>
    </row>
    <row r="28" spans="1:23" ht="13.5" customHeight="1" thickBot="1">
      <c r="A28" s="85">
        <v>1</v>
      </c>
      <c r="B28" s="216">
        <v>4554</v>
      </c>
      <c r="C28" s="167">
        <v>5060</v>
      </c>
      <c r="D28" s="174">
        <v>5267</v>
      </c>
      <c r="E28" s="167">
        <v>5853.5</v>
      </c>
      <c r="F28" s="216">
        <v>5416.5</v>
      </c>
      <c r="G28" s="167">
        <v>5692.5</v>
      </c>
      <c r="I28" s="1596" t="s">
        <v>298</v>
      </c>
      <c r="J28" s="1596"/>
      <c r="K28" s="6"/>
    </row>
    <row r="29" spans="1:23" ht="13.5" customHeight="1" thickBot="1">
      <c r="A29" s="80">
        <v>2</v>
      </c>
      <c r="B29" s="205">
        <v>5520</v>
      </c>
      <c r="C29" s="15">
        <v>6129.4999999999991</v>
      </c>
      <c r="D29" s="173">
        <v>5945.4999999999991</v>
      </c>
      <c r="E29" s="15">
        <v>6612.4999999999991</v>
      </c>
      <c r="F29" s="205">
        <v>6301.9999999999991</v>
      </c>
      <c r="G29" s="15">
        <v>6623.9999999999991</v>
      </c>
      <c r="I29" s="89" t="s">
        <v>125</v>
      </c>
      <c r="J29" s="90" t="s">
        <v>174</v>
      </c>
      <c r="K29" s="25"/>
    </row>
    <row r="30" spans="1:23" ht="13.5" customHeight="1">
      <c r="A30" s="80">
        <v>3</v>
      </c>
      <c r="B30" s="205">
        <v>6129.4999999999991</v>
      </c>
      <c r="C30" s="15">
        <v>6807.9999999999991</v>
      </c>
      <c r="D30" s="173">
        <v>6439.9999999999991</v>
      </c>
      <c r="E30" s="15">
        <v>7152.9999999999991</v>
      </c>
      <c r="F30" s="205">
        <v>7658.9999999999991</v>
      </c>
      <c r="G30" s="15">
        <v>8026.9999999999991</v>
      </c>
      <c r="I30" s="91">
        <v>6</v>
      </c>
      <c r="J30" s="176">
        <v>6301.9999999999991</v>
      </c>
      <c r="K30" s="25"/>
    </row>
    <row r="31" spans="1:23" ht="13.5" customHeight="1">
      <c r="A31" s="80">
        <v>4</v>
      </c>
      <c r="B31" s="205">
        <v>6658.4999999999991</v>
      </c>
      <c r="C31" s="15">
        <v>7394.4999999999991</v>
      </c>
      <c r="D31" s="173">
        <v>7118.4999999999991</v>
      </c>
      <c r="E31" s="15">
        <v>7911.9999999999991</v>
      </c>
      <c r="F31" s="205">
        <v>9591</v>
      </c>
      <c r="G31" s="15">
        <v>10062.5</v>
      </c>
      <c r="I31" s="92">
        <v>12</v>
      </c>
      <c r="J31" s="177">
        <v>7359.9999999999991</v>
      </c>
      <c r="K31" s="25"/>
    </row>
    <row r="32" spans="1:23" ht="13.5" customHeight="1">
      <c r="A32" s="80">
        <v>5</v>
      </c>
      <c r="B32" s="205">
        <v>7635.9999999999991</v>
      </c>
      <c r="C32" s="15">
        <v>8487</v>
      </c>
      <c r="D32" s="173">
        <v>8406.5</v>
      </c>
      <c r="E32" s="15">
        <v>9338</v>
      </c>
      <c r="F32" s="205">
        <v>11028.5</v>
      </c>
      <c r="G32" s="15">
        <v>11569</v>
      </c>
      <c r="I32" s="92">
        <v>18</v>
      </c>
      <c r="J32" s="177">
        <v>7992.4999999999991</v>
      </c>
      <c r="K32" s="25"/>
    </row>
    <row r="33" spans="1:24" ht="13.5" customHeight="1">
      <c r="A33" s="80">
        <v>6</v>
      </c>
      <c r="B33" s="205">
        <v>6048.9999999999991</v>
      </c>
      <c r="C33" s="15">
        <v>6715.9999999999991</v>
      </c>
      <c r="D33" s="173">
        <v>7336.9999999999991</v>
      </c>
      <c r="E33" s="34">
        <v>8153.4999999999991</v>
      </c>
      <c r="F33" s="205">
        <v>11281.5</v>
      </c>
      <c r="G33" s="15">
        <v>14627.999999999998</v>
      </c>
      <c r="I33" s="92">
        <v>24</v>
      </c>
      <c r="J33" s="177">
        <v>9027.5</v>
      </c>
      <c r="K33" s="25"/>
    </row>
    <row r="34" spans="1:24" ht="13.5" customHeight="1">
      <c r="A34" s="80">
        <v>7</v>
      </c>
      <c r="B34" s="205">
        <v>6911.4999999999991</v>
      </c>
      <c r="C34" s="15">
        <v>7681.9999999999991</v>
      </c>
      <c r="D34" s="173">
        <v>8118.9999999999991</v>
      </c>
      <c r="E34" s="34">
        <v>9016</v>
      </c>
      <c r="F34" s="205">
        <v>13282.499999999998</v>
      </c>
      <c r="G34" s="15">
        <v>17376.5</v>
      </c>
      <c r="I34" s="92">
        <v>30</v>
      </c>
      <c r="J34" s="177">
        <v>11155</v>
      </c>
    </row>
    <row r="35" spans="1:24" ht="13.5" customHeight="1">
      <c r="A35" s="80">
        <v>8</v>
      </c>
      <c r="B35" s="205">
        <v>7543.9999999999991</v>
      </c>
      <c r="C35" s="15">
        <v>8383.5</v>
      </c>
      <c r="D35" s="173">
        <v>9280.5</v>
      </c>
      <c r="E35" s="34">
        <v>10315.5</v>
      </c>
      <c r="F35" s="205">
        <v>14754.499999999998</v>
      </c>
      <c r="G35" s="15">
        <v>19044</v>
      </c>
      <c r="I35" s="92">
        <v>42</v>
      </c>
      <c r="J35" s="177">
        <v>13040.999999999998</v>
      </c>
      <c r="K35" s="25"/>
    </row>
    <row r="36" spans="1:24" ht="13.5" customHeight="1">
      <c r="A36" s="80">
        <v>9</v>
      </c>
      <c r="B36" s="205">
        <v>8418</v>
      </c>
      <c r="C36" s="15">
        <v>9349.5</v>
      </c>
      <c r="D36" s="173">
        <v>10614.5</v>
      </c>
      <c r="E36" s="34">
        <v>11787.499999999998</v>
      </c>
      <c r="F36" s="205">
        <v>17307.5</v>
      </c>
      <c r="G36" s="15">
        <v>22597.5</v>
      </c>
      <c r="I36" s="92">
        <v>60</v>
      </c>
      <c r="J36" s="177">
        <v>16732.5</v>
      </c>
      <c r="K36" s="25"/>
    </row>
    <row r="37" spans="1:24" ht="13.5" customHeight="1" thickBot="1">
      <c r="A37" s="80">
        <v>10</v>
      </c>
      <c r="B37" s="205">
        <v>9809.5</v>
      </c>
      <c r="C37" s="15">
        <v>10902</v>
      </c>
      <c r="D37" s="173">
        <v>12339.499999999998</v>
      </c>
      <c r="E37" s="34">
        <v>13707.999999999998</v>
      </c>
      <c r="F37" s="205">
        <v>21148.5</v>
      </c>
      <c r="G37" s="15">
        <v>27047.999999999996</v>
      </c>
      <c r="I37" s="93">
        <v>90</v>
      </c>
      <c r="J37" s="178">
        <v>26196.999999999996</v>
      </c>
      <c r="K37" s="25"/>
    </row>
    <row r="38" spans="1:24" ht="13.5" customHeight="1">
      <c r="A38" s="80">
        <v>11</v>
      </c>
      <c r="B38" s="205">
        <v>21965</v>
      </c>
      <c r="C38" s="15">
        <v>24402.999999999996</v>
      </c>
      <c r="D38" s="173">
        <v>28899.499999999996</v>
      </c>
      <c r="E38" s="34">
        <v>32107.999999999996</v>
      </c>
      <c r="F38" s="205">
        <v>25207.999999999996</v>
      </c>
      <c r="G38" s="15">
        <v>31797.499999999996</v>
      </c>
      <c r="I38" s="6"/>
      <c r="J38" s="25"/>
      <c r="K38" s="25"/>
    </row>
    <row r="39" spans="1:24" ht="13.5" customHeight="1" thickBot="1">
      <c r="A39" s="80">
        <v>12</v>
      </c>
      <c r="B39" s="205">
        <v>31360.499999999996</v>
      </c>
      <c r="C39" s="15">
        <v>34845</v>
      </c>
      <c r="D39" s="173">
        <v>40595</v>
      </c>
      <c r="E39" s="34">
        <v>45103</v>
      </c>
      <c r="F39" s="205">
        <v>29267.499999999996</v>
      </c>
      <c r="G39" s="15">
        <v>36685</v>
      </c>
      <c r="H39" s="238" t="s">
        <v>648</v>
      </c>
      <c r="I39" s="192"/>
      <c r="J39" s="239"/>
      <c r="K39" s="239"/>
      <c r="L39" s="240"/>
    </row>
    <row r="40" spans="1:24" ht="13.5" customHeight="1" thickBot="1">
      <c r="A40" s="86">
        <v>13</v>
      </c>
      <c r="B40" s="216"/>
      <c r="C40" s="167"/>
      <c r="D40" s="174"/>
      <c r="E40" s="166"/>
      <c r="F40" s="216" t="s">
        <v>134</v>
      </c>
      <c r="G40" s="167" t="s">
        <v>134</v>
      </c>
      <c r="I40" s="89" t="s">
        <v>651</v>
      </c>
      <c r="J40" s="90" t="s">
        <v>174</v>
      </c>
      <c r="K40" s="84"/>
    </row>
    <row r="41" spans="1:24" ht="15" customHeight="1" thickBot="1">
      <c r="A41" s="228">
        <v>14</v>
      </c>
      <c r="B41" s="223"/>
      <c r="C41" s="151"/>
      <c r="D41" s="150"/>
      <c r="E41" s="201"/>
      <c r="F41" s="223" t="s">
        <v>134</v>
      </c>
      <c r="G41" s="151" t="s">
        <v>134</v>
      </c>
      <c r="I41" s="271" t="s">
        <v>649</v>
      </c>
      <c r="J41" s="183">
        <v>1219</v>
      </c>
      <c r="K41" s="84"/>
    </row>
    <row r="42" spans="1:24" ht="13.5" customHeight="1" thickBot="1">
      <c r="A42" s="6"/>
      <c r="B42" s="25"/>
      <c r="C42" s="25"/>
      <c r="D42" s="25"/>
      <c r="E42" s="25"/>
      <c r="F42" s="25"/>
      <c r="G42" s="25"/>
      <c r="I42" s="272" t="s">
        <v>650</v>
      </c>
      <c r="J42" s="185">
        <v>1885.9999999999998</v>
      </c>
      <c r="K42" s="84"/>
    </row>
    <row r="43" spans="1:24" ht="27.2" customHeight="1">
      <c r="A43" s="6"/>
      <c r="B43" s="25"/>
      <c r="C43" s="25"/>
      <c r="D43" s="25"/>
      <c r="E43" s="25"/>
      <c r="F43" s="25"/>
      <c r="G43" s="25"/>
      <c r="I43" s="84"/>
      <c r="J43" s="84"/>
      <c r="K43" s="84"/>
    </row>
    <row r="44" spans="1:24" ht="15" thickBot="1">
      <c r="A44" s="105" t="s">
        <v>760</v>
      </c>
      <c r="B44" s="7"/>
      <c r="C44" s="7"/>
      <c r="D44" s="7"/>
      <c r="E44" s="7"/>
      <c r="H44" s="1591" t="s">
        <v>768</v>
      </c>
      <c r="I44" s="1591"/>
      <c r="J44" s="1591"/>
      <c r="K44" s="1591"/>
      <c r="L44" s="1591"/>
    </row>
    <row r="45" spans="1:24" s="100" customFormat="1" ht="13.5" customHeight="1" thickBot="1">
      <c r="A45" s="199" t="s">
        <v>125</v>
      </c>
      <c r="B45" s="60" t="s">
        <v>761</v>
      </c>
      <c r="C45" s="200" t="s">
        <v>762</v>
      </c>
      <c r="D45" s="60" t="s">
        <v>763</v>
      </c>
      <c r="E45" s="200" t="s">
        <v>764</v>
      </c>
      <c r="F45" s="60" t="s">
        <v>765</v>
      </c>
      <c r="G45" s="200" t="s">
        <v>766</v>
      </c>
      <c r="H45" s="1826" t="s">
        <v>125</v>
      </c>
      <c r="I45" s="1829" t="s">
        <v>767</v>
      </c>
      <c r="J45" s="1841" t="s">
        <v>300</v>
      </c>
      <c r="K45" s="1841" t="s">
        <v>312</v>
      </c>
      <c r="L45" s="1844" t="s">
        <v>174</v>
      </c>
      <c r="N45" s="55"/>
      <c r="O45" s="55"/>
      <c r="P45" s="55"/>
      <c r="Q45" s="55"/>
      <c r="R45" s="55"/>
      <c r="S45" s="55"/>
      <c r="T45" s="55"/>
      <c r="U45" s="55"/>
      <c r="V45" s="55"/>
      <c r="W45" s="55"/>
    </row>
    <row r="46" spans="1:24" s="100" customFormat="1" ht="13.5" customHeight="1">
      <c r="A46" s="86">
        <v>1</v>
      </c>
      <c r="B46" s="204">
        <v>5784.5</v>
      </c>
      <c r="C46" s="160">
        <v>5865</v>
      </c>
      <c r="D46" s="204">
        <v>7486.4999999999991</v>
      </c>
      <c r="E46" s="160">
        <v>7704.9999999999991</v>
      </c>
      <c r="F46" s="265">
        <v>8625</v>
      </c>
      <c r="G46" s="14">
        <v>8843.5</v>
      </c>
      <c r="H46" s="1827"/>
      <c r="I46" s="1830"/>
      <c r="J46" s="1842"/>
      <c r="K46" s="1842"/>
      <c r="L46" s="1845"/>
      <c r="N46" s="55"/>
      <c r="O46" s="55"/>
      <c r="P46" s="55"/>
      <c r="Q46" s="55"/>
      <c r="R46" s="55"/>
      <c r="S46" s="55"/>
      <c r="T46" s="55"/>
      <c r="U46" s="55"/>
      <c r="V46" s="55"/>
      <c r="W46" s="55"/>
    </row>
    <row r="47" spans="1:24" s="100" customFormat="1" ht="13.5" customHeight="1" thickBot="1">
      <c r="A47" s="80">
        <v>2</v>
      </c>
      <c r="B47" s="205">
        <v>6140.9999999999991</v>
      </c>
      <c r="C47" s="177">
        <v>6324.9999999999991</v>
      </c>
      <c r="D47" s="205">
        <v>8153.4999999999991</v>
      </c>
      <c r="E47" s="177">
        <v>8372</v>
      </c>
      <c r="F47" s="266">
        <v>9556.5</v>
      </c>
      <c r="G47" s="15">
        <v>9775</v>
      </c>
      <c r="H47" s="1828"/>
      <c r="I47" s="1831"/>
      <c r="J47" s="1843"/>
      <c r="K47" s="1843"/>
      <c r="L47" s="1846"/>
      <c r="N47" s="55"/>
      <c r="O47" s="55"/>
      <c r="P47" s="55"/>
      <c r="Q47" s="55"/>
      <c r="R47" s="55"/>
      <c r="S47" s="55"/>
      <c r="T47" s="55"/>
      <c r="U47" s="55"/>
      <c r="V47" s="55"/>
      <c r="W47" s="55"/>
    </row>
    <row r="48" spans="1:24" s="100" customFormat="1" ht="13.5" customHeight="1" thickBot="1">
      <c r="A48" s="80">
        <v>3</v>
      </c>
      <c r="B48" s="205">
        <v>6658.4999999999991</v>
      </c>
      <c r="C48" s="177">
        <v>6876.9999999999991</v>
      </c>
      <c r="D48" s="205">
        <v>8901</v>
      </c>
      <c r="E48" s="177">
        <v>9119.5</v>
      </c>
      <c r="F48" s="266">
        <v>10488</v>
      </c>
      <c r="G48" s="15">
        <v>10706.5</v>
      </c>
      <c r="H48" s="94" t="s">
        <v>301</v>
      </c>
      <c r="I48" s="67">
        <v>6</v>
      </c>
      <c r="J48" s="52" t="s">
        <v>302</v>
      </c>
      <c r="K48" s="52" t="s">
        <v>313</v>
      </c>
      <c r="L48" s="170">
        <v>20895.5</v>
      </c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</row>
    <row r="49" spans="1:24" s="100" customFormat="1" ht="13.5" customHeight="1">
      <c r="A49" s="80">
        <v>4</v>
      </c>
      <c r="B49" s="205">
        <v>7233.4999999999991</v>
      </c>
      <c r="C49" s="177">
        <v>7451.9999999999991</v>
      </c>
      <c r="D49" s="205">
        <v>9913</v>
      </c>
      <c r="E49" s="177">
        <v>10131.5</v>
      </c>
      <c r="F49" s="266">
        <v>11615</v>
      </c>
      <c r="G49" s="15">
        <v>11833.499999999998</v>
      </c>
      <c r="H49" s="1824" t="s">
        <v>303</v>
      </c>
      <c r="I49" s="1832">
        <v>12</v>
      </c>
      <c r="J49" s="1834" t="s">
        <v>304</v>
      </c>
      <c r="K49" s="39" t="s">
        <v>314</v>
      </c>
      <c r="L49" s="167">
        <v>22149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</row>
    <row r="50" spans="1:24" s="100" customFormat="1" ht="13.5" customHeight="1" thickBot="1">
      <c r="A50" s="80">
        <v>5</v>
      </c>
      <c r="B50" s="205">
        <v>8164.9999999999991</v>
      </c>
      <c r="C50" s="177">
        <v>8383.5</v>
      </c>
      <c r="D50" s="205">
        <v>11798.999999999998</v>
      </c>
      <c r="E50" s="177">
        <v>12017.499999999998</v>
      </c>
      <c r="F50" s="266">
        <v>13845.999999999998</v>
      </c>
      <c r="G50" s="15">
        <v>14064.499999999998</v>
      </c>
      <c r="H50" s="1825"/>
      <c r="I50" s="1833"/>
      <c r="J50" s="1835"/>
      <c r="K50" s="46" t="s">
        <v>315</v>
      </c>
      <c r="L50" s="168">
        <v>21815.5</v>
      </c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</row>
    <row r="51" spans="1:24" s="100" customFormat="1" ht="13.5" customHeight="1">
      <c r="A51" s="80">
        <v>6</v>
      </c>
      <c r="B51" s="205">
        <v>6934.4999999999991</v>
      </c>
      <c r="C51" s="177">
        <v>7072.4999999999991</v>
      </c>
      <c r="D51" s="266">
        <v>9016</v>
      </c>
      <c r="E51" s="15">
        <v>9234.5</v>
      </c>
      <c r="F51" s="266">
        <v>10856</v>
      </c>
      <c r="G51" s="15">
        <v>11074.5</v>
      </c>
      <c r="H51" s="1824" t="s">
        <v>305</v>
      </c>
      <c r="I51" s="1832">
        <v>18</v>
      </c>
      <c r="J51" s="43" t="s">
        <v>302</v>
      </c>
      <c r="K51" s="43" t="s">
        <v>316</v>
      </c>
      <c r="L51" s="14">
        <v>22586</v>
      </c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</row>
    <row r="52" spans="1:24" s="100" customFormat="1" ht="13.5" customHeight="1" thickBot="1">
      <c r="A52" s="80">
        <v>7</v>
      </c>
      <c r="B52" s="205">
        <v>7923.4999999999991</v>
      </c>
      <c r="C52" s="177">
        <v>8084.4999999999991</v>
      </c>
      <c r="D52" s="266">
        <v>10373</v>
      </c>
      <c r="E52" s="15">
        <v>10591.5</v>
      </c>
      <c r="F52" s="266">
        <v>12465.999999999998</v>
      </c>
      <c r="G52" s="15">
        <v>12684.499999999998</v>
      </c>
      <c r="H52" s="1825"/>
      <c r="I52" s="1833"/>
      <c r="J52" s="44" t="s">
        <v>306</v>
      </c>
      <c r="K52" s="44" t="s">
        <v>317</v>
      </c>
      <c r="L52" s="16">
        <v>23368</v>
      </c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</row>
    <row r="53" spans="1:24" s="100" customFormat="1" ht="13.5" customHeight="1">
      <c r="A53" s="80">
        <v>8</v>
      </c>
      <c r="B53" s="205">
        <v>8728.5</v>
      </c>
      <c r="C53" s="177">
        <v>8901</v>
      </c>
      <c r="D53" s="266">
        <v>11511.5</v>
      </c>
      <c r="E53" s="15">
        <v>11730</v>
      </c>
      <c r="F53" s="266">
        <v>13937.999999999998</v>
      </c>
      <c r="G53" s="15">
        <v>14156.499999999998</v>
      </c>
      <c r="H53" s="1824" t="s">
        <v>307</v>
      </c>
      <c r="I53" s="1832">
        <v>24</v>
      </c>
      <c r="J53" s="43" t="s">
        <v>304</v>
      </c>
      <c r="K53" s="43" t="s">
        <v>316</v>
      </c>
      <c r="L53" s="14">
        <v>25311.499999999996</v>
      </c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</row>
    <row r="54" spans="1:24" s="100" customFormat="1" ht="13.5" customHeight="1" thickBot="1">
      <c r="A54" s="80">
        <v>9</v>
      </c>
      <c r="B54" s="205">
        <v>9959</v>
      </c>
      <c r="C54" s="177">
        <v>10177.5</v>
      </c>
      <c r="D54" s="266">
        <v>12695.999999999998</v>
      </c>
      <c r="E54" s="15">
        <v>12914.499999999998</v>
      </c>
      <c r="F54" s="266">
        <v>15582.499999999998</v>
      </c>
      <c r="G54" s="15">
        <v>15800.999999999998</v>
      </c>
      <c r="H54" s="1825"/>
      <c r="I54" s="1833"/>
      <c r="J54" s="44" t="s">
        <v>306</v>
      </c>
      <c r="K54" s="44" t="s">
        <v>318</v>
      </c>
      <c r="L54" s="16">
        <v>26150.999999999996</v>
      </c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</row>
    <row r="55" spans="1:24" s="100" customFormat="1" ht="13.5" customHeight="1" thickBot="1">
      <c r="A55" s="80">
        <v>10</v>
      </c>
      <c r="B55" s="205">
        <v>11511.5</v>
      </c>
      <c r="C55" s="177">
        <v>11718.5</v>
      </c>
      <c r="D55" s="266">
        <v>14995.999999999998</v>
      </c>
      <c r="E55" s="15">
        <v>15214.499999999998</v>
      </c>
      <c r="F55" s="266">
        <v>18710.5</v>
      </c>
      <c r="G55" s="15">
        <v>18929</v>
      </c>
      <c r="H55" s="95" t="s">
        <v>308</v>
      </c>
      <c r="I55" s="96">
        <v>30</v>
      </c>
      <c r="J55" s="54" t="s">
        <v>304</v>
      </c>
      <c r="K55" s="54" t="s">
        <v>316</v>
      </c>
      <c r="L55" s="171">
        <v>28933.999999999996</v>
      </c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</row>
    <row r="56" spans="1:24" s="100" customFormat="1" ht="13.5" customHeight="1" thickBot="1">
      <c r="A56" s="80">
        <v>11</v>
      </c>
      <c r="B56" s="205">
        <v>24828.499999999996</v>
      </c>
      <c r="C56" s="177">
        <v>25046.999999999996</v>
      </c>
      <c r="D56" s="266">
        <v>36696.5</v>
      </c>
      <c r="E56" s="15">
        <v>36915</v>
      </c>
      <c r="F56" s="266">
        <v>47379.999999999993</v>
      </c>
      <c r="G56" s="15">
        <v>47598.499999999993</v>
      </c>
      <c r="H56" s="94" t="s">
        <v>309</v>
      </c>
      <c r="I56" s="67">
        <v>42</v>
      </c>
      <c r="J56" s="52" t="s">
        <v>306</v>
      </c>
      <c r="K56" s="52" t="s">
        <v>318</v>
      </c>
      <c r="L56" s="170">
        <v>31210.999999999996</v>
      </c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</row>
    <row r="57" spans="1:24" s="100" customFormat="1" ht="13.5" customHeight="1" thickBot="1">
      <c r="A57" s="81">
        <v>12</v>
      </c>
      <c r="B57" s="270">
        <v>34960</v>
      </c>
      <c r="C57" s="178">
        <v>35178.5</v>
      </c>
      <c r="D57" s="267">
        <v>53900.499999999993</v>
      </c>
      <c r="E57" s="16">
        <v>54118.999999999993</v>
      </c>
      <c r="F57" s="267">
        <v>64986.499999999993</v>
      </c>
      <c r="G57" s="16">
        <v>65204.999999999993</v>
      </c>
      <c r="H57" s="97" t="s">
        <v>310</v>
      </c>
      <c r="I57" s="98">
        <v>60</v>
      </c>
      <c r="J57" s="99" t="s">
        <v>311</v>
      </c>
      <c r="K57" s="99" t="s">
        <v>319</v>
      </c>
      <c r="L57" s="151">
        <v>37858</v>
      </c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</row>
    <row r="58" spans="1:24" ht="15.95" customHeight="1"/>
    <row r="59" spans="1:24" ht="12.75" customHeight="1" thickBot="1">
      <c r="B59" s="1591" t="s">
        <v>1249</v>
      </c>
      <c r="C59" s="1591"/>
      <c r="D59" s="1591"/>
      <c r="E59" s="1494"/>
      <c r="F59" s="1591"/>
      <c r="G59" s="1591"/>
      <c r="H59" s="1591"/>
    </row>
    <row r="60" spans="1:24">
      <c r="A60" s="275"/>
      <c r="B60" s="1853" t="s">
        <v>1250</v>
      </c>
      <c r="C60" s="1854"/>
      <c r="D60" s="499">
        <v>22448</v>
      </c>
      <c r="E60" s="503"/>
      <c r="F60" s="1851" t="s">
        <v>1257</v>
      </c>
      <c r="G60" s="1852"/>
      <c r="H60" s="601">
        <v>15869.999999999998</v>
      </c>
      <c r="I60" s="499" t="s">
        <v>1351</v>
      </c>
      <c r="J60" s="497"/>
      <c r="K60" s="497"/>
      <c r="L60" s="497"/>
      <c r="M60" s="498"/>
    </row>
    <row r="61" spans="1:24">
      <c r="A61" s="275"/>
      <c r="B61" s="1849" t="s">
        <v>1075</v>
      </c>
      <c r="C61" s="1850"/>
      <c r="D61" s="500">
        <v>32452.999999999996</v>
      </c>
      <c r="E61" s="503"/>
      <c r="F61" s="1847" t="s">
        <v>1258</v>
      </c>
      <c r="G61" s="1848"/>
      <c r="H61" s="602">
        <v>21010.5</v>
      </c>
      <c r="I61" s="500" t="s">
        <v>1352</v>
      </c>
      <c r="J61" s="497"/>
      <c r="K61" s="497"/>
      <c r="L61" s="497"/>
      <c r="M61" s="498"/>
    </row>
    <row r="62" spans="1:24" s="50" customFormat="1" ht="15.75" customHeight="1">
      <c r="A62" s="101"/>
      <c r="B62" s="1849" t="s">
        <v>1251</v>
      </c>
      <c r="C62" s="1850"/>
      <c r="D62" s="500">
        <v>41147</v>
      </c>
      <c r="E62" s="503"/>
      <c r="F62" s="1847" t="s">
        <v>1259</v>
      </c>
      <c r="G62" s="1848"/>
      <c r="H62" s="602">
        <v>33764</v>
      </c>
      <c r="I62" s="500"/>
      <c r="J62" s="497"/>
      <c r="K62" s="497"/>
      <c r="L62" s="497"/>
      <c r="M62" s="497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</row>
    <row r="63" spans="1:24" ht="15" customHeight="1">
      <c r="A63" s="275"/>
      <c r="B63" s="1849" t="s">
        <v>1252</v>
      </c>
      <c r="C63" s="1850"/>
      <c r="D63" s="500">
        <v>15087.999999999998</v>
      </c>
      <c r="E63" s="503"/>
      <c r="F63" s="1847" t="s">
        <v>1260</v>
      </c>
      <c r="G63" s="1848"/>
      <c r="H63" s="602">
        <v>22413.5</v>
      </c>
      <c r="I63" s="500" t="s">
        <v>1353</v>
      </c>
      <c r="J63" s="497"/>
      <c r="K63" s="497"/>
      <c r="L63" s="497"/>
      <c r="M63" s="498"/>
    </row>
    <row r="64" spans="1:24" ht="15" customHeight="1">
      <c r="A64" s="275"/>
      <c r="B64" s="1849" t="s">
        <v>1253</v>
      </c>
      <c r="C64" s="1850"/>
      <c r="D64" s="500">
        <v>18963.5</v>
      </c>
      <c r="E64" s="503"/>
      <c r="F64" s="1847" t="s">
        <v>1261</v>
      </c>
      <c r="G64" s="1848"/>
      <c r="H64" s="602">
        <v>29750.499999999996</v>
      </c>
      <c r="I64" s="500" t="s">
        <v>1353</v>
      </c>
      <c r="J64" s="497"/>
      <c r="K64" s="497"/>
      <c r="L64" s="497"/>
      <c r="M64" s="498"/>
    </row>
    <row r="65" spans="1:13" ht="15" customHeight="1">
      <c r="A65" s="275"/>
      <c r="B65" s="1849" t="s">
        <v>1254</v>
      </c>
      <c r="C65" s="1850"/>
      <c r="D65" s="500">
        <v>20573.5</v>
      </c>
      <c r="E65" s="503"/>
      <c r="F65" s="1847" t="s">
        <v>1262</v>
      </c>
      <c r="G65" s="1848"/>
      <c r="H65" s="602">
        <v>36719.5</v>
      </c>
      <c r="I65" s="500"/>
      <c r="J65" s="497"/>
      <c r="K65" s="497"/>
      <c r="L65" s="497"/>
      <c r="M65" s="498"/>
    </row>
    <row r="66" spans="1:13" ht="15" customHeight="1">
      <c r="A66" s="275"/>
      <c r="B66" s="1859" t="s">
        <v>1255</v>
      </c>
      <c r="C66" s="1860"/>
      <c r="D66" s="501">
        <v>33361.5</v>
      </c>
      <c r="E66" s="275"/>
      <c r="F66" s="1855" t="s">
        <v>1263</v>
      </c>
      <c r="G66" s="1856"/>
      <c r="H66" s="603">
        <v>42929.5</v>
      </c>
      <c r="I66" s="501"/>
      <c r="J66" s="83"/>
      <c r="K66" s="83"/>
      <c r="L66" s="83"/>
    </row>
    <row r="67" spans="1:13" ht="15" customHeight="1" thickBot="1">
      <c r="A67" s="275"/>
      <c r="B67" s="1861" t="s">
        <v>1256</v>
      </c>
      <c r="C67" s="1862"/>
      <c r="D67" s="502">
        <v>42055.5</v>
      </c>
      <c r="E67" s="275"/>
      <c r="F67" s="1855" t="s">
        <v>1264</v>
      </c>
      <c r="G67" s="1856"/>
      <c r="H67" s="603">
        <v>48909.499999999993</v>
      </c>
      <c r="I67" s="501"/>
      <c r="J67" s="83"/>
      <c r="K67" s="83"/>
      <c r="L67" s="83"/>
    </row>
    <row r="68" spans="1:13" ht="15" customHeight="1" thickBot="1">
      <c r="A68" s="275"/>
      <c r="B68" s="1863"/>
      <c r="C68" s="1863"/>
      <c r="D68" s="275"/>
      <c r="E68" s="275"/>
      <c r="F68" s="1857" t="s">
        <v>1265</v>
      </c>
      <c r="G68" s="1858"/>
      <c r="H68" s="604">
        <v>62617.499999999993</v>
      </c>
      <c r="I68" s="605"/>
    </row>
    <row r="69" spans="1:13" ht="15" customHeight="1"/>
  </sheetData>
  <mergeCells count="39">
    <mergeCell ref="F67:G67"/>
    <mergeCell ref="F68:G68"/>
    <mergeCell ref="B66:C66"/>
    <mergeCell ref="B67:C67"/>
    <mergeCell ref="B68:C68"/>
    <mergeCell ref="F60:G60"/>
    <mergeCell ref="F61:G61"/>
    <mergeCell ref="F62:G62"/>
    <mergeCell ref="B60:C60"/>
    <mergeCell ref="B61:C61"/>
    <mergeCell ref="F66:G66"/>
    <mergeCell ref="K45:K47"/>
    <mergeCell ref="A1:K6"/>
    <mergeCell ref="F63:G63"/>
    <mergeCell ref="F64:G64"/>
    <mergeCell ref="F65:G65"/>
    <mergeCell ref="B62:C62"/>
    <mergeCell ref="B63:C63"/>
    <mergeCell ref="B64:C64"/>
    <mergeCell ref="B65:C65"/>
    <mergeCell ref="B59:H59"/>
    <mergeCell ref="J49:J50"/>
    <mergeCell ref="H27:K27"/>
    <mergeCell ref="H44:L44"/>
    <mergeCell ref="A7:K7"/>
    <mergeCell ref="A8:A9"/>
    <mergeCell ref="A26:A27"/>
    <mergeCell ref="I28:J28"/>
    <mergeCell ref="A25:G25"/>
    <mergeCell ref="J45:J47"/>
    <mergeCell ref="L45:L47"/>
    <mergeCell ref="H53:H54"/>
    <mergeCell ref="H49:H50"/>
    <mergeCell ref="H45:H47"/>
    <mergeCell ref="I45:I47"/>
    <mergeCell ref="I51:I52"/>
    <mergeCell ref="I49:I50"/>
    <mergeCell ref="I53:I54"/>
    <mergeCell ref="H51:H52"/>
  </mergeCells>
  <phoneticPr fontId="7" type="noConversion"/>
  <printOptions horizontalCentered="1"/>
  <pageMargins left="0.39370078740157483" right="0.39370078740157483" top="0" bottom="0.31496062992125984" header="0" footer="0"/>
  <pageSetup paperSize="9" scale="85" firstPageNumber="29" orientation="portrait" useFirstPageNumber="1" r:id="rId1"/>
  <headerFooter alignWithMargins="0">
    <oddFooter>&amp;CСтраница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9">
    <pageSetUpPr fitToPage="1"/>
  </sheetPr>
  <dimension ref="A1:P61"/>
  <sheetViews>
    <sheetView zoomScaleNormal="100" zoomScaleSheetLayoutView="100" workbookViewId="0">
      <selection activeCell="Q13" sqref="Q13"/>
    </sheetView>
  </sheetViews>
  <sheetFormatPr defaultRowHeight="12.75"/>
  <cols>
    <col min="1" max="1" width="4.28515625" style="2" customWidth="1"/>
    <col min="2" max="2" width="13.140625" style="2" customWidth="1"/>
    <col min="3" max="3" width="10.28515625" style="2" customWidth="1"/>
    <col min="4" max="4" width="8.140625" style="2" customWidth="1"/>
    <col min="5" max="5" width="7.5703125" style="2" customWidth="1"/>
    <col min="6" max="6" width="12" style="2" customWidth="1"/>
    <col min="7" max="7" width="10.7109375" style="2" customWidth="1"/>
    <col min="8" max="8" width="11.140625" style="2" customWidth="1"/>
    <col min="9" max="9" width="14.28515625" style="2" customWidth="1"/>
    <col min="10" max="10" width="9.5703125" style="2" customWidth="1"/>
    <col min="11" max="11" width="7.140625" style="2" customWidth="1"/>
    <col min="12" max="12" width="11.7109375" style="2" customWidth="1"/>
    <col min="13" max="13" width="1.28515625" style="2" customWidth="1"/>
    <col min="14" max="14" width="1.42578125" style="2" customWidth="1"/>
    <col min="15" max="15" width="1.5703125" style="2" customWidth="1"/>
    <col min="16" max="16" width="10.28515625" style="2" customWidth="1"/>
    <col min="17" max="16384" width="9.140625" style="2"/>
  </cols>
  <sheetData>
    <row r="1" spans="1:16" ht="15.75">
      <c r="A1" s="1487" t="s">
        <v>2199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424"/>
      <c r="N1" s="424"/>
      <c r="O1" s="424"/>
      <c r="P1" s="424"/>
    </row>
    <row r="2" spans="1:16" ht="19.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55"/>
      <c r="N2" s="55"/>
      <c r="O2" s="55"/>
      <c r="P2" s="55"/>
    </row>
    <row r="3" spans="1:16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425"/>
      <c r="N3" s="425"/>
      <c r="O3" s="425"/>
      <c r="P3" s="55"/>
    </row>
    <row r="4" spans="1:16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425"/>
      <c r="N4" s="425"/>
      <c r="O4" s="425"/>
      <c r="P4" s="55"/>
    </row>
    <row r="5" spans="1:16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</row>
    <row r="6" spans="1:16" s="1" customFormat="1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  <c r="L6" s="1430"/>
    </row>
    <row r="7" spans="1:16">
      <c r="A7" s="1430"/>
      <c r="B7" s="1430"/>
      <c r="C7" s="1430"/>
      <c r="D7" s="1430"/>
      <c r="E7" s="1430"/>
      <c r="F7" s="1430"/>
      <c r="G7" s="1430"/>
      <c r="H7" s="1430"/>
      <c r="I7" s="1430"/>
      <c r="J7" s="1430"/>
      <c r="K7" s="1430"/>
      <c r="L7" s="1430"/>
    </row>
    <row r="8" spans="1:16" ht="14.25">
      <c r="B8" s="1494" t="s">
        <v>1247</v>
      </c>
      <c r="C8" s="1494"/>
      <c r="D8" s="1494"/>
      <c r="E8" s="251"/>
      <c r="F8" s="1494" t="s">
        <v>1241</v>
      </c>
      <c r="G8" s="1494"/>
      <c r="H8" s="1494"/>
      <c r="I8" s="55"/>
      <c r="J8" s="1494" t="s">
        <v>1241</v>
      </c>
      <c r="K8" s="1494"/>
      <c r="L8" s="1494"/>
      <c r="M8" s="440"/>
    </row>
    <row r="9" spans="1:16" customFormat="1" ht="26.25" customHeight="1" thickBot="1">
      <c r="B9" s="1431" t="s">
        <v>1248</v>
      </c>
      <c r="C9" s="1431"/>
      <c r="D9" s="1431"/>
      <c r="E9" s="269"/>
      <c r="F9" s="1864" t="s">
        <v>1243</v>
      </c>
      <c r="G9" s="1864"/>
      <c r="H9" s="1864"/>
      <c r="I9" s="269"/>
      <c r="J9" s="1864" t="s">
        <v>1242</v>
      </c>
      <c r="K9" s="1864"/>
      <c r="L9" s="1864"/>
      <c r="M9" s="440"/>
    </row>
    <row r="10" spans="1:16" ht="26.25" customHeight="1" thickBot="1">
      <c r="B10" s="1867" t="s">
        <v>269</v>
      </c>
      <c r="C10" s="1865" t="s">
        <v>914</v>
      </c>
      <c r="D10" s="1866" t="s">
        <v>739</v>
      </c>
      <c r="E10" s="55"/>
      <c r="F10" s="495" t="s">
        <v>269</v>
      </c>
      <c r="G10" s="41" t="s">
        <v>914</v>
      </c>
      <c r="H10" s="494" t="s">
        <v>739</v>
      </c>
      <c r="I10" s="55"/>
      <c r="J10" s="492" t="s">
        <v>269</v>
      </c>
      <c r="K10" s="493" t="s">
        <v>914</v>
      </c>
      <c r="L10" s="496" t="s">
        <v>739</v>
      </c>
    </row>
    <row r="11" spans="1:16" ht="13.5" thickBot="1">
      <c r="B11" s="1868"/>
      <c r="C11" s="1865"/>
      <c r="D11" s="1865"/>
      <c r="E11" s="55"/>
      <c r="F11" s="488" t="s">
        <v>1195</v>
      </c>
      <c r="G11" s="12">
        <v>200</v>
      </c>
      <c r="H11" s="14">
        <v>5543</v>
      </c>
      <c r="I11" s="55"/>
      <c r="J11" s="488" t="s">
        <v>1206</v>
      </c>
      <c r="K11" s="12">
        <v>200</v>
      </c>
      <c r="L11" s="14">
        <v>5750</v>
      </c>
    </row>
    <row r="12" spans="1:16">
      <c r="B12" s="488" t="s">
        <v>911</v>
      </c>
      <c r="C12" s="12">
        <v>200</v>
      </c>
      <c r="D12" s="14">
        <v>3403.9999999999995</v>
      </c>
      <c r="E12" s="55"/>
      <c r="F12" s="489" t="s">
        <v>1196</v>
      </c>
      <c r="G12" s="40">
        <v>250</v>
      </c>
      <c r="H12" s="161">
        <v>5979.9999999999991</v>
      </c>
      <c r="I12" s="55"/>
      <c r="J12" s="489" t="s">
        <v>1207</v>
      </c>
      <c r="K12" s="40">
        <v>250</v>
      </c>
      <c r="L12" s="161">
        <v>6186.9999999999991</v>
      </c>
    </row>
    <row r="13" spans="1:16">
      <c r="B13" s="489" t="s">
        <v>912</v>
      </c>
      <c r="C13" s="40">
        <v>250</v>
      </c>
      <c r="D13" s="161">
        <v>3794.9999999999995</v>
      </c>
      <c r="E13" s="55"/>
      <c r="F13" s="489" t="s">
        <v>1197</v>
      </c>
      <c r="G13" s="40">
        <v>315</v>
      </c>
      <c r="H13" s="161">
        <v>6094.9999999999991</v>
      </c>
      <c r="I13" s="55"/>
      <c r="J13" s="489" t="s">
        <v>1208</v>
      </c>
      <c r="K13" s="40">
        <v>315</v>
      </c>
      <c r="L13" s="161">
        <v>6612.4999999999991</v>
      </c>
    </row>
    <row r="14" spans="1:16">
      <c r="B14" s="489" t="s">
        <v>913</v>
      </c>
      <c r="C14" s="40">
        <v>315</v>
      </c>
      <c r="D14" s="161">
        <v>4266.5</v>
      </c>
      <c r="E14" s="55"/>
      <c r="F14" s="489" t="s">
        <v>1198</v>
      </c>
      <c r="G14" s="40">
        <v>400</v>
      </c>
      <c r="H14" s="161">
        <v>8429.5</v>
      </c>
      <c r="I14" s="55"/>
      <c r="J14" s="489" t="s">
        <v>1209</v>
      </c>
      <c r="K14" s="40">
        <v>400</v>
      </c>
      <c r="L14" s="161">
        <v>9924.5</v>
      </c>
    </row>
    <row r="15" spans="1:16">
      <c r="B15" s="489" t="s">
        <v>915</v>
      </c>
      <c r="C15" s="40">
        <v>400</v>
      </c>
      <c r="D15" s="161">
        <v>6543.4999999999991</v>
      </c>
      <c r="E15" s="55"/>
      <c r="F15" s="489" t="s">
        <v>1199</v>
      </c>
      <c r="G15" s="40">
        <v>450</v>
      </c>
      <c r="H15" s="161">
        <v>9200</v>
      </c>
      <c r="I15" s="55"/>
      <c r="J15" s="489" t="s">
        <v>1210</v>
      </c>
      <c r="K15" s="40">
        <v>450</v>
      </c>
      <c r="L15" s="161">
        <v>10499.5</v>
      </c>
    </row>
    <row r="16" spans="1:16">
      <c r="B16" s="489" t="s">
        <v>916</v>
      </c>
      <c r="C16" s="40">
        <v>450</v>
      </c>
      <c r="D16" s="161">
        <v>6738.9999999999991</v>
      </c>
      <c r="E16" s="55"/>
      <c r="F16" s="489" t="s">
        <v>1200</v>
      </c>
      <c r="G16" s="40">
        <v>500</v>
      </c>
      <c r="H16" s="161">
        <v>10143</v>
      </c>
      <c r="I16" s="55"/>
      <c r="J16" s="489" t="s">
        <v>1211</v>
      </c>
      <c r="K16" s="40">
        <v>500</v>
      </c>
      <c r="L16" s="161">
        <v>11074.5</v>
      </c>
    </row>
    <row r="17" spans="2:13">
      <c r="B17" s="489" t="s">
        <v>917</v>
      </c>
      <c r="C17" s="40">
        <v>500</v>
      </c>
      <c r="D17" s="161">
        <v>7693.4999999999991</v>
      </c>
      <c r="E17" s="55"/>
      <c r="F17" s="489" t="s">
        <v>1201</v>
      </c>
      <c r="G17" s="40">
        <v>630</v>
      </c>
      <c r="H17" s="161">
        <v>12511.999999999998</v>
      </c>
      <c r="I17" s="55"/>
      <c r="J17" s="489" t="s">
        <v>1212</v>
      </c>
      <c r="K17" s="40">
        <v>630</v>
      </c>
      <c r="L17" s="161">
        <v>13443.499999999998</v>
      </c>
    </row>
    <row r="18" spans="2:13">
      <c r="B18" s="489" t="s">
        <v>918</v>
      </c>
      <c r="C18" s="40">
        <v>630</v>
      </c>
      <c r="D18" s="161">
        <v>10304</v>
      </c>
      <c r="E18" s="55"/>
      <c r="F18" s="489" t="s">
        <v>1202</v>
      </c>
      <c r="G18" s="40">
        <v>710</v>
      </c>
      <c r="H18" s="161">
        <v>14593.499999999998</v>
      </c>
      <c r="I18" s="55"/>
      <c r="J18" s="489" t="s">
        <v>1213</v>
      </c>
      <c r="K18" s="40">
        <v>710</v>
      </c>
      <c r="L18" s="161">
        <v>16168.999999999998</v>
      </c>
    </row>
    <row r="19" spans="2:13">
      <c r="B19" s="489" t="s">
        <v>919</v>
      </c>
      <c r="C19" s="40">
        <v>710</v>
      </c>
      <c r="D19" s="161">
        <v>11178</v>
      </c>
      <c r="E19" s="55"/>
      <c r="F19" s="489" t="s">
        <v>1203</v>
      </c>
      <c r="G19" s="40">
        <v>800</v>
      </c>
      <c r="H19" s="161">
        <v>15812.499999999998</v>
      </c>
      <c r="I19" s="55"/>
      <c r="J19" s="489" t="s">
        <v>1214</v>
      </c>
      <c r="K19" s="40">
        <v>800</v>
      </c>
      <c r="L19" s="161">
        <v>17537.5</v>
      </c>
    </row>
    <row r="20" spans="2:13">
      <c r="B20" s="489" t="s">
        <v>920</v>
      </c>
      <c r="C20" s="40">
        <v>800</v>
      </c>
      <c r="D20" s="161">
        <v>12166.999999999998</v>
      </c>
      <c r="E20" s="55"/>
      <c r="F20" s="490" t="s">
        <v>1204</v>
      </c>
      <c r="G20" s="8">
        <v>1000</v>
      </c>
      <c r="H20" s="15">
        <v>20412.5</v>
      </c>
      <c r="I20" s="55"/>
      <c r="J20" s="490" t="s">
        <v>1215</v>
      </c>
      <c r="K20" s="8">
        <v>1000</v>
      </c>
      <c r="L20" s="15">
        <v>21562.5</v>
      </c>
    </row>
    <row r="21" spans="2:13" ht="13.5" customHeight="1" thickBot="1">
      <c r="B21" s="490" t="s">
        <v>922</v>
      </c>
      <c r="C21" s="8">
        <v>1000</v>
      </c>
      <c r="D21" s="15">
        <v>14949.999999999998</v>
      </c>
      <c r="E21" s="55"/>
      <c r="F21" s="491" t="s">
        <v>1205</v>
      </c>
      <c r="G21" s="44">
        <v>1250</v>
      </c>
      <c r="H21" s="162">
        <v>25161.999999999996</v>
      </c>
      <c r="I21" s="55"/>
      <c r="J21" s="491" t="s">
        <v>1216</v>
      </c>
      <c r="K21" s="44">
        <v>1250</v>
      </c>
      <c r="L21" s="162">
        <v>26311.999999999996</v>
      </c>
    </row>
    <row r="22" spans="2:13" ht="13.5" thickBot="1">
      <c r="B22" s="491" t="s">
        <v>921</v>
      </c>
      <c r="C22" s="44">
        <v>1250</v>
      </c>
      <c r="D22" s="162">
        <v>17871</v>
      </c>
      <c r="E22" s="55"/>
      <c r="F22" s="55"/>
      <c r="G22" s="55"/>
      <c r="H22" s="55"/>
      <c r="I22" s="55"/>
      <c r="J22" s="55"/>
    </row>
    <row r="23" spans="2:13">
      <c r="B23" s="440"/>
      <c r="C23" s="440"/>
      <c r="D23" s="101"/>
      <c r="E23" s="101"/>
      <c r="F23" s="55"/>
      <c r="G23" s="55"/>
      <c r="H23" s="55"/>
      <c r="I23" s="55"/>
      <c r="J23" s="55"/>
      <c r="K23" s="55"/>
    </row>
    <row r="24" spans="2:13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</row>
    <row r="25" spans="2:13" ht="14.25">
      <c r="B25" s="1494" t="s">
        <v>1245</v>
      </c>
      <c r="C25" s="1494"/>
      <c r="D25" s="1494"/>
      <c r="F25" s="1494" t="s">
        <v>1244</v>
      </c>
      <c r="G25" s="1494"/>
      <c r="H25" s="1494"/>
      <c r="K25" s="251"/>
      <c r="L25" s="55"/>
      <c r="M25" s="55"/>
    </row>
    <row r="26" spans="2:13" ht="26.25" customHeight="1" thickBot="1">
      <c r="B26" s="1864" t="s">
        <v>1246</v>
      </c>
      <c r="C26" s="1864"/>
      <c r="D26" s="1864"/>
      <c r="F26" s="1864" t="s">
        <v>1242</v>
      </c>
      <c r="G26" s="1864"/>
      <c r="H26" s="1864"/>
      <c r="K26" s="306"/>
      <c r="L26" s="269"/>
      <c r="M26" s="55"/>
    </row>
    <row r="27" spans="2:13" ht="13.5" customHeight="1" thickBot="1">
      <c r="B27" s="1869" t="s">
        <v>269</v>
      </c>
      <c r="C27" s="1445" t="s">
        <v>914</v>
      </c>
      <c r="D27" s="1594" t="s">
        <v>739</v>
      </c>
      <c r="F27" s="1869" t="s">
        <v>269</v>
      </c>
      <c r="G27" s="1865" t="s">
        <v>914</v>
      </c>
      <c r="H27" s="1870" t="s">
        <v>739</v>
      </c>
      <c r="K27" s="55"/>
    </row>
    <row r="28" spans="2:13" ht="13.5" thickBot="1">
      <c r="B28" s="1616"/>
      <c r="C28" s="1498"/>
      <c r="D28" s="1595"/>
      <c r="F28" s="1616"/>
      <c r="G28" s="1865"/>
      <c r="H28" s="1871"/>
      <c r="K28" s="55"/>
    </row>
    <row r="29" spans="2:13">
      <c r="B29" s="488" t="s">
        <v>1217</v>
      </c>
      <c r="C29" s="12">
        <v>200</v>
      </c>
      <c r="D29" s="14">
        <v>6612.4999999999991</v>
      </c>
      <c r="F29" s="488" t="s">
        <v>1228</v>
      </c>
      <c r="G29" s="12">
        <v>200</v>
      </c>
      <c r="H29" s="14">
        <v>7175.9999999999991</v>
      </c>
      <c r="K29" s="55"/>
    </row>
    <row r="30" spans="2:13">
      <c r="B30" s="489" t="s">
        <v>1218</v>
      </c>
      <c r="C30" s="40">
        <v>250</v>
      </c>
      <c r="D30" s="161">
        <v>7336.9999999999991</v>
      </c>
      <c r="F30" s="489" t="s">
        <v>1229</v>
      </c>
      <c r="G30" s="40">
        <v>250</v>
      </c>
      <c r="H30" s="161">
        <v>7911.9999999999991</v>
      </c>
      <c r="K30" s="55"/>
    </row>
    <row r="31" spans="2:13">
      <c r="B31" s="489" t="s">
        <v>1219</v>
      </c>
      <c r="C31" s="40">
        <v>315</v>
      </c>
      <c r="D31" s="161">
        <v>7911.9999999999991</v>
      </c>
      <c r="F31" s="489" t="s">
        <v>1230</v>
      </c>
      <c r="G31" s="40">
        <v>315</v>
      </c>
      <c r="H31" s="161">
        <v>8487</v>
      </c>
      <c r="K31" s="55"/>
    </row>
    <row r="32" spans="2:13">
      <c r="B32" s="489" t="s">
        <v>1220</v>
      </c>
      <c r="C32" s="40">
        <v>400</v>
      </c>
      <c r="D32" s="161">
        <v>10062.5</v>
      </c>
      <c r="F32" s="489" t="s">
        <v>1231</v>
      </c>
      <c r="G32" s="40">
        <v>400</v>
      </c>
      <c r="H32" s="161">
        <v>10350</v>
      </c>
      <c r="K32" s="55"/>
    </row>
    <row r="33" spans="1:11">
      <c r="B33" s="489" t="s">
        <v>1221</v>
      </c>
      <c r="C33" s="40">
        <v>450</v>
      </c>
      <c r="D33" s="161">
        <v>10419</v>
      </c>
      <c r="F33" s="489" t="s">
        <v>1232</v>
      </c>
      <c r="G33" s="40">
        <v>450</v>
      </c>
      <c r="H33" s="161">
        <v>11500</v>
      </c>
      <c r="K33" s="55"/>
    </row>
    <row r="34" spans="1:11">
      <c r="B34" s="489" t="s">
        <v>1222</v>
      </c>
      <c r="C34" s="40">
        <v>500</v>
      </c>
      <c r="D34" s="161">
        <v>12143.999999999998</v>
      </c>
      <c r="F34" s="489" t="s">
        <v>1233</v>
      </c>
      <c r="G34" s="40">
        <v>500</v>
      </c>
      <c r="H34" s="161">
        <v>12362.499999999998</v>
      </c>
      <c r="K34" s="55"/>
    </row>
    <row r="35" spans="1:11">
      <c r="B35" s="489" t="s">
        <v>1223</v>
      </c>
      <c r="C35" s="40">
        <v>630</v>
      </c>
      <c r="D35" s="161">
        <v>14662.499999999998</v>
      </c>
      <c r="F35" s="489" t="s">
        <v>1234</v>
      </c>
      <c r="G35" s="40">
        <v>630</v>
      </c>
      <c r="H35" s="161">
        <v>15099.499999999998</v>
      </c>
      <c r="K35" s="55"/>
    </row>
    <row r="36" spans="1:11">
      <c r="B36" s="489" t="s">
        <v>1224</v>
      </c>
      <c r="C36" s="40">
        <v>710</v>
      </c>
      <c r="D36" s="161">
        <v>16168.999999999998</v>
      </c>
      <c r="F36" s="489" t="s">
        <v>1235</v>
      </c>
      <c r="G36" s="40">
        <v>710</v>
      </c>
      <c r="H36" s="161">
        <v>16537</v>
      </c>
      <c r="K36" s="55"/>
    </row>
    <row r="37" spans="1:11">
      <c r="B37" s="489" t="s">
        <v>1225</v>
      </c>
      <c r="C37" s="40">
        <v>800</v>
      </c>
      <c r="D37" s="161">
        <v>17250</v>
      </c>
      <c r="F37" s="489" t="s">
        <v>1236</v>
      </c>
      <c r="G37" s="40">
        <v>800</v>
      </c>
      <c r="H37" s="161">
        <v>17537.5</v>
      </c>
      <c r="K37" s="55"/>
    </row>
    <row r="38" spans="1:11">
      <c r="B38" s="490" t="s">
        <v>1226</v>
      </c>
      <c r="C38" s="8">
        <v>1000</v>
      </c>
      <c r="D38" s="15">
        <v>21562.5</v>
      </c>
      <c r="F38" s="490" t="s">
        <v>1237</v>
      </c>
      <c r="G38" s="8">
        <v>1000</v>
      </c>
      <c r="H38" s="15">
        <v>21999.5</v>
      </c>
      <c r="K38" s="55"/>
    </row>
    <row r="39" spans="1:11" ht="13.5" thickBot="1">
      <c r="B39" s="491" t="s">
        <v>1227</v>
      </c>
      <c r="C39" s="44">
        <v>1250</v>
      </c>
      <c r="D39" s="162">
        <v>22880</v>
      </c>
      <c r="F39" s="491" t="s">
        <v>1238</v>
      </c>
      <c r="G39" s="44">
        <v>1250</v>
      </c>
      <c r="H39" s="162">
        <v>26737.499999999996</v>
      </c>
      <c r="K39" s="55"/>
    </row>
    <row r="42" spans="1:11" ht="15.75" thickBot="1">
      <c r="A42" s="68"/>
      <c r="B42" s="69"/>
      <c r="C42" s="1875" t="s">
        <v>784</v>
      </c>
      <c r="D42" s="1875"/>
      <c r="E42" s="1875"/>
      <c r="F42" s="1875"/>
      <c r="G42" s="68"/>
      <c r="H42" s="1875" t="s">
        <v>652</v>
      </c>
      <c r="I42" s="1875"/>
      <c r="J42" s="1875"/>
    </row>
    <row r="43" spans="1:11" ht="13.5" thickBot="1">
      <c r="A43" s="68"/>
      <c r="B43" s="68"/>
      <c r="C43" s="1876" t="s">
        <v>358</v>
      </c>
      <c r="D43" s="1877"/>
      <c r="E43" s="1878"/>
      <c r="F43" s="108" t="s">
        <v>174</v>
      </c>
      <c r="G43" s="68"/>
      <c r="H43" s="107" t="s">
        <v>358</v>
      </c>
      <c r="I43" s="107" t="s">
        <v>173</v>
      </c>
      <c r="J43" s="108" t="s">
        <v>174</v>
      </c>
    </row>
    <row r="44" spans="1:11" ht="13.5" thickBot="1">
      <c r="A44" s="68"/>
      <c r="B44" s="68"/>
      <c r="C44" s="1872" t="s">
        <v>785</v>
      </c>
      <c r="D44" s="1873"/>
      <c r="E44" s="1879"/>
      <c r="F44" s="315">
        <v>942.99999999999989</v>
      </c>
      <c r="G44" s="68"/>
      <c r="H44" s="241" t="s">
        <v>653</v>
      </c>
      <c r="I44" s="133" t="s">
        <v>656</v>
      </c>
      <c r="J44" s="206">
        <v>1368.5</v>
      </c>
    </row>
    <row r="45" spans="1:11" ht="13.5" thickBot="1">
      <c r="A45" s="68"/>
      <c r="B45" s="68"/>
      <c r="C45" s="1872" t="s">
        <v>786</v>
      </c>
      <c r="D45" s="1873"/>
      <c r="E45" s="1874"/>
      <c r="F45" s="315">
        <v>1150</v>
      </c>
      <c r="G45" s="68"/>
      <c r="H45" s="241" t="s">
        <v>654</v>
      </c>
      <c r="I45" s="133" t="s">
        <v>656</v>
      </c>
      <c r="J45" s="206">
        <v>1127</v>
      </c>
    </row>
    <row r="46" spans="1:11" ht="13.5" thickBot="1">
      <c r="A46" s="68"/>
      <c r="B46" s="68"/>
      <c r="C46" s="1872" t="s">
        <v>1001</v>
      </c>
      <c r="D46" s="1873"/>
      <c r="E46" s="1874"/>
      <c r="F46" s="315">
        <v>1184.5</v>
      </c>
      <c r="G46" s="68"/>
      <c r="H46" s="242" t="s">
        <v>655</v>
      </c>
      <c r="I46" s="115" t="s">
        <v>656</v>
      </c>
      <c r="J46" s="185">
        <v>1081</v>
      </c>
    </row>
    <row r="47" spans="1:11" ht="13.5" thickBot="1">
      <c r="A47" s="68"/>
      <c r="B47" s="68"/>
      <c r="C47" s="1872" t="s">
        <v>1002</v>
      </c>
      <c r="D47" s="1873"/>
      <c r="E47" s="1874"/>
      <c r="F47" s="315">
        <v>1196</v>
      </c>
      <c r="G47" s="68"/>
      <c r="H47" s="378"/>
      <c r="I47" s="259"/>
      <c r="J47" s="259"/>
    </row>
    <row r="48" spans="1:11" ht="13.5" thickBot="1">
      <c r="A48" s="68"/>
      <c r="B48" s="68"/>
      <c r="C48" s="1872" t="s">
        <v>1003</v>
      </c>
      <c r="D48" s="1873"/>
      <c r="E48" s="1874"/>
      <c r="F48" s="315">
        <v>1253.5</v>
      </c>
      <c r="G48" s="68"/>
      <c r="H48" s="1881" t="s">
        <v>1062</v>
      </c>
      <c r="I48" s="1882"/>
      <c r="J48" s="1882"/>
    </row>
    <row r="49" spans="1:10" ht="13.5" thickBot="1">
      <c r="A49" s="68"/>
      <c r="B49" s="68"/>
      <c r="C49" s="1872" t="s">
        <v>1004</v>
      </c>
      <c r="D49" s="1873"/>
      <c r="E49" s="1874"/>
      <c r="F49" s="315">
        <v>1322.5</v>
      </c>
      <c r="G49" s="68"/>
      <c r="H49" s="1883"/>
      <c r="I49" s="1883"/>
      <c r="J49" s="1883"/>
    </row>
    <row r="50" spans="1:10" ht="13.5" thickBot="1">
      <c r="A50" s="68"/>
      <c r="B50" s="68"/>
      <c r="C50" s="1872" t="s">
        <v>787</v>
      </c>
      <c r="D50" s="1873"/>
      <c r="E50" s="1874"/>
      <c r="F50" s="315">
        <v>1380</v>
      </c>
      <c r="G50" s="68"/>
      <c r="H50" s="107" t="s">
        <v>1064</v>
      </c>
      <c r="I50" s="107" t="s">
        <v>1063</v>
      </c>
      <c r="J50" s="108" t="s">
        <v>174</v>
      </c>
    </row>
    <row r="51" spans="1:10" ht="13.5" thickBot="1">
      <c r="A51" s="68"/>
      <c r="B51" s="68"/>
      <c r="C51" s="1872" t="s">
        <v>788</v>
      </c>
      <c r="D51" s="1873"/>
      <c r="E51" s="1874"/>
      <c r="F51" s="315">
        <v>1828.4999999999998</v>
      </c>
      <c r="G51" s="68"/>
      <c r="H51" s="1880" t="s">
        <v>1065</v>
      </c>
      <c r="I51" s="408" t="s">
        <v>1066</v>
      </c>
      <c r="J51" s="407">
        <v>6163.9999999999991</v>
      </c>
    </row>
    <row r="52" spans="1:10" ht="13.5" thickBot="1">
      <c r="A52" s="68"/>
      <c r="B52" s="68"/>
      <c r="C52" s="1872" t="s">
        <v>1005</v>
      </c>
      <c r="D52" s="1873"/>
      <c r="E52" s="1874"/>
      <c r="F52" s="315">
        <v>2000.9999999999998</v>
      </c>
      <c r="G52" s="68"/>
      <c r="H52" s="1880"/>
      <c r="I52" s="408" t="s">
        <v>1067</v>
      </c>
      <c r="J52" s="407">
        <v>5577.5</v>
      </c>
    </row>
    <row r="53" spans="1:10" ht="13.5" thickBot="1">
      <c r="A53" s="68"/>
      <c r="B53" s="68"/>
      <c r="C53" s="1872" t="s">
        <v>1006</v>
      </c>
      <c r="D53" s="1873"/>
      <c r="E53" s="1874"/>
      <c r="F53" s="315">
        <v>2173.5</v>
      </c>
      <c r="G53" s="68"/>
      <c r="H53" s="1880" t="s">
        <v>1068</v>
      </c>
      <c r="I53" s="408" t="s">
        <v>1069</v>
      </c>
      <c r="J53" s="315">
        <v>7118.4999999999991</v>
      </c>
    </row>
    <row r="54" spans="1:10" ht="13.5" thickBot="1">
      <c r="A54" s="68"/>
      <c r="B54" s="68"/>
      <c r="C54" s="1872" t="s">
        <v>1007</v>
      </c>
      <c r="D54" s="1873"/>
      <c r="E54" s="1874"/>
      <c r="F54" s="315">
        <v>2277</v>
      </c>
      <c r="G54" s="68"/>
      <c r="H54" s="1880"/>
      <c r="I54" s="408" t="s">
        <v>1070</v>
      </c>
      <c r="J54" s="410">
        <v>6255.9999999999991</v>
      </c>
    </row>
    <row r="55" spans="1:10" ht="13.5" thickBot="1">
      <c r="A55" s="68"/>
      <c r="B55" s="229"/>
      <c r="C55" s="1872" t="s">
        <v>789</v>
      </c>
      <c r="D55" s="1873"/>
      <c r="E55" s="1874"/>
      <c r="F55" s="315">
        <v>2392</v>
      </c>
      <c r="G55" s="68"/>
      <c r="H55" s="406" t="s">
        <v>1065</v>
      </c>
      <c r="I55" s="408" t="s">
        <v>1071</v>
      </c>
      <c r="J55" s="410">
        <v>4922</v>
      </c>
    </row>
    <row r="56" spans="1:10" ht="13.5" thickBot="1">
      <c r="A56" s="68"/>
      <c r="B56" s="229"/>
      <c r="C56" s="1872" t="s">
        <v>1008</v>
      </c>
      <c r="D56" s="1873"/>
      <c r="E56" s="1874"/>
      <c r="F56" s="315">
        <v>3047.4999999999995</v>
      </c>
      <c r="G56" s="68"/>
      <c r="H56" s="406" t="s">
        <v>1068</v>
      </c>
      <c r="I56" s="409" t="s">
        <v>1072</v>
      </c>
      <c r="J56" s="410">
        <v>5554.5</v>
      </c>
    </row>
    <row r="57" spans="1:10" ht="13.5" thickBot="1">
      <c r="A57" s="68"/>
      <c r="B57" s="229"/>
      <c r="C57" s="1872" t="s">
        <v>1009</v>
      </c>
      <c r="D57" s="1873"/>
      <c r="E57" s="1874"/>
      <c r="F57" s="315">
        <v>3196.9999999999995</v>
      </c>
      <c r="G57" s="68"/>
      <c r="H57" s="1885" t="s">
        <v>1073</v>
      </c>
      <c r="I57" s="1885"/>
      <c r="J57" s="1885"/>
    </row>
    <row r="58" spans="1:10" ht="13.5" thickBot="1">
      <c r="A58" s="68"/>
      <c r="B58" s="68"/>
      <c r="C58" s="1872" t="s">
        <v>790</v>
      </c>
      <c r="D58" s="1873"/>
      <c r="E58" s="1874"/>
      <c r="F58" s="315">
        <v>3369.4999999999995</v>
      </c>
      <c r="G58" s="68"/>
      <c r="H58" s="1886"/>
      <c r="I58" s="1886"/>
      <c r="J58" s="1886"/>
    </row>
    <row r="59" spans="1:10" ht="13.5" thickBot="1">
      <c r="A59" s="68"/>
      <c r="B59" s="68"/>
      <c r="C59" s="1872" t="s">
        <v>791</v>
      </c>
      <c r="D59" s="1873"/>
      <c r="E59" s="1874"/>
      <c r="F59" s="315">
        <v>3714.4999999999995</v>
      </c>
      <c r="G59" s="68"/>
      <c r="H59" s="156"/>
      <c r="I59" s="156"/>
      <c r="J59" s="156"/>
    </row>
    <row r="60" spans="1:10" ht="13.5" thickBot="1">
      <c r="A60" s="68"/>
      <c r="B60" s="68"/>
      <c r="C60" s="1872" t="s">
        <v>792</v>
      </c>
      <c r="D60" s="1873"/>
      <c r="E60" s="1874"/>
      <c r="F60" s="315">
        <v>4404.5</v>
      </c>
      <c r="G60" s="68"/>
      <c r="H60" s="68"/>
      <c r="I60" s="68"/>
      <c r="J60" s="68"/>
    </row>
    <row r="61" spans="1:10">
      <c r="A61" s="68"/>
      <c r="B61" s="68"/>
      <c r="C61" s="1884" t="s">
        <v>794</v>
      </c>
      <c r="D61" s="1884"/>
      <c r="E61" s="1884"/>
      <c r="F61" s="1884"/>
      <c r="G61" s="1884"/>
      <c r="H61" s="1884"/>
      <c r="I61" s="383"/>
      <c r="J61" s="383"/>
    </row>
  </sheetData>
  <mergeCells count="45">
    <mergeCell ref="C59:E59"/>
    <mergeCell ref="C60:E60"/>
    <mergeCell ref="C61:H61"/>
    <mergeCell ref="C56:E56"/>
    <mergeCell ref="C57:E57"/>
    <mergeCell ref="H57:J58"/>
    <mergeCell ref="C58:E58"/>
    <mergeCell ref="C53:E53"/>
    <mergeCell ref="H53:H54"/>
    <mergeCell ref="C54:E54"/>
    <mergeCell ref="C55:E55"/>
    <mergeCell ref="H48:J49"/>
    <mergeCell ref="C49:E49"/>
    <mergeCell ref="C50:E50"/>
    <mergeCell ref="C51:E51"/>
    <mergeCell ref="H51:H52"/>
    <mergeCell ref="C52:E52"/>
    <mergeCell ref="C48:E48"/>
    <mergeCell ref="C42:F42"/>
    <mergeCell ref="H42:J42"/>
    <mergeCell ref="C43:E43"/>
    <mergeCell ref="C44:E44"/>
    <mergeCell ref="C45:E45"/>
    <mergeCell ref="C46:E46"/>
    <mergeCell ref="C47:E47"/>
    <mergeCell ref="B9:D9"/>
    <mergeCell ref="C27:C28"/>
    <mergeCell ref="B27:B28"/>
    <mergeCell ref="F25:H25"/>
    <mergeCell ref="F26:H26"/>
    <mergeCell ref="H27:H28"/>
    <mergeCell ref="F27:F28"/>
    <mergeCell ref="G27:G28"/>
    <mergeCell ref="D27:D28"/>
    <mergeCell ref="B25:D25"/>
    <mergeCell ref="A1:L7"/>
    <mergeCell ref="B8:D8"/>
    <mergeCell ref="B26:D26"/>
    <mergeCell ref="C10:C11"/>
    <mergeCell ref="D10:D11"/>
    <mergeCell ref="B10:B11"/>
    <mergeCell ref="J8:L8"/>
    <mergeCell ref="J9:L9"/>
    <mergeCell ref="F8:H8"/>
    <mergeCell ref="F9:H9"/>
  </mergeCells>
  <phoneticPr fontId="7" type="noConversion"/>
  <printOptions horizontalCentered="1"/>
  <pageMargins left="0.39370078740157483" right="0" top="0" bottom="0.39370078740157483" header="0" footer="0"/>
  <pageSetup paperSize="9" scale="74" firstPageNumber="24" orientation="portrait" useFirstPageNumber="1" r:id="rId1"/>
  <headerFooter alignWithMargins="0">
    <oddFooter>&amp;CСтраница 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25602" r:id="rId4">
          <objectPr defaultSize="0" autoPict="0" r:id="rId5">
            <anchor moveWithCells="1" sizeWithCells="1">
              <from>
                <xdr:col>0</xdr:col>
                <xdr:colOff>266700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Word.Picture.8" shapeId="25602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2"/>
  <sheetViews>
    <sheetView zoomScaleNormal="100" zoomScaleSheetLayoutView="100" workbookViewId="0">
      <selection activeCell="M12" sqref="M12"/>
    </sheetView>
  </sheetViews>
  <sheetFormatPr defaultRowHeight="12.75"/>
  <cols>
    <col min="1" max="1" width="6.5703125" style="68" customWidth="1"/>
    <col min="2" max="2" width="10.28515625" style="68" customWidth="1"/>
    <col min="3" max="3" width="12.140625" style="68" customWidth="1"/>
    <col min="4" max="4" width="13.85546875" style="143" customWidth="1"/>
    <col min="5" max="5" width="6.140625" style="143" customWidth="1"/>
    <col min="6" max="6" width="5.85546875" style="68" customWidth="1"/>
    <col min="7" max="7" width="10" style="68" customWidth="1"/>
    <col min="8" max="8" width="12" style="68" customWidth="1"/>
    <col min="9" max="9" width="13.42578125" style="143" customWidth="1"/>
    <col min="10" max="10" width="10.85546875" style="68" customWidth="1"/>
    <col min="11" max="16384" width="9.140625" style="68"/>
  </cols>
  <sheetData>
    <row r="1" spans="1:13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424"/>
      <c r="K1" s="424"/>
      <c r="L1" s="424"/>
      <c r="M1" s="424"/>
    </row>
    <row r="2" spans="1:13" ht="29.1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55"/>
      <c r="K2" s="55"/>
      <c r="L2" s="55"/>
      <c r="M2" s="55"/>
    </row>
    <row r="3" spans="1:13">
      <c r="A3" s="1430"/>
      <c r="B3" s="1430"/>
      <c r="C3" s="1430"/>
      <c r="D3" s="1430"/>
      <c r="E3" s="1430"/>
      <c r="F3" s="1430"/>
      <c r="G3" s="1430"/>
      <c r="H3" s="1430"/>
      <c r="I3" s="1430"/>
      <c r="J3" s="425"/>
      <c r="K3" s="425"/>
      <c r="L3" s="425"/>
      <c r="M3" s="425"/>
    </row>
    <row r="4" spans="1:13">
      <c r="A4" s="1430"/>
      <c r="B4" s="1430"/>
      <c r="C4" s="1430"/>
      <c r="D4" s="1430"/>
      <c r="E4" s="1430"/>
      <c r="F4" s="1430"/>
      <c r="G4" s="1430"/>
      <c r="H4" s="1430"/>
      <c r="I4" s="1430"/>
      <c r="J4" s="425"/>
      <c r="K4" s="425"/>
      <c r="L4" s="425"/>
      <c r="M4" s="425"/>
    </row>
    <row r="5" spans="1:13" s="1" customFormat="1">
      <c r="A5" s="1430"/>
      <c r="B5" s="1430"/>
      <c r="C5" s="1430"/>
      <c r="D5" s="1430"/>
      <c r="E5" s="1430"/>
      <c r="F5" s="1430"/>
      <c r="G5" s="1430"/>
      <c r="H5" s="1430"/>
      <c r="I5" s="1430"/>
    </row>
    <row r="6" spans="1:13" s="1" customFormat="1">
      <c r="A6" s="1430"/>
      <c r="B6" s="1430"/>
      <c r="C6" s="1430"/>
      <c r="D6" s="1430"/>
      <c r="E6" s="1430"/>
      <c r="F6" s="1430"/>
      <c r="G6" s="1430"/>
      <c r="H6" s="1430"/>
      <c r="I6" s="1430"/>
    </row>
    <row r="7" spans="1:13" ht="15.75">
      <c r="B7" s="1909" t="s">
        <v>1295</v>
      </c>
      <c r="C7" s="1909"/>
      <c r="D7" s="1909"/>
      <c r="E7" s="1909"/>
      <c r="F7" s="1909"/>
      <c r="G7" s="1909"/>
      <c r="H7" s="1909"/>
      <c r="I7" s="1909"/>
      <c r="J7" s="1909"/>
    </row>
    <row r="8" spans="1:13" s="561" customFormat="1">
      <c r="B8" s="1916" t="s">
        <v>1296</v>
      </c>
      <c r="C8" s="1916"/>
      <c r="D8" s="1916"/>
      <c r="E8" s="562"/>
      <c r="G8" s="1916" t="s">
        <v>1297</v>
      </c>
      <c r="H8" s="1916"/>
      <c r="I8" s="1916"/>
      <c r="J8" s="562"/>
    </row>
    <row r="9" spans="1:13" s="143" customFormat="1" ht="12.75" customHeight="1">
      <c r="B9" s="1897" t="s">
        <v>1298</v>
      </c>
      <c r="C9" s="1897"/>
      <c r="D9" s="1897"/>
      <c r="E9" s="253"/>
      <c r="G9" s="1897" t="s">
        <v>1299</v>
      </c>
      <c r="H9" s="1897"/>
      <c r="I9" s="1897"/>
      <c r="J9" s="253"/>
    </row>
    <row r="10" spans="1:13" s="143" customFormat="1" ht="12.75" customHeight="1">
      <c r="B10" s="1897" t="s">
        <v>1300</v>
      </c>
      <c r="C10" s="1897"/>
      <c r="D10" s="1897"/>
      <c r="E10" s="253"/>
      <c r="G10" s="1897" t="s">
        <v>1300</v>
      </c>
      <c r="H10" s="1897"/>
      <c r="I10" s="1897"/>
      <c r="J10" s="253"/>
    </row>
    <row r="11" spans="1:13" s="143" customFormat="1" ht="13.5" customHeight="1" thickBot="1">
      <c r="B11" s="1914" t="s">
        <v>1301</v>
      </c>
      <c r="C11" s="1914"/>
      <c r="D11" s="1914"/>
      <c r="E11" s="253"/>
      <c r="G11" s="1914" t="s">
        <v>1301</v>
      </c>
      <c r="H11" s="1914"/>
      <c r="I11" s="1914"/>
      <c r="J11" s="253"/>
    </row>
    <row r="12" spans="1:13" ht="12" customHeight="1" thickBot="1">
      <c r="B12" s="510" t="s">
        <v>125</v>
      </c>
      <c r="C12" s="510" t="s">
        <v>174</v>
      </c>
      <c r="D12" s="563" t="s">
        <v>1302</v>
      </c>
      <c r="E12" s="73"/>
      <c r="G12" s="510" t="s">
        <v>125</v>
      </c>
      <c r="H12" s="510" t="s">
        <v>174</v>
      </c>
      <c r="I12" s="563" t="s">
        <v>1302</v>
      </c>
      <c r="J12" s="73"/>
    </row>
    <row r="13" spans="1:13" ht="12.75" customHeight="1">
      <c r="B13" s="564">
        <v>2</v>
      </c>
      <c r="C13" s="524">
        <v>529</v>
      </c>
      <c r="D13" s="522">
        <v>448.49999999999994</v>
      </c>
      <c r="E13" s="74"/>
      <c r="G13" s="564">
        <v>2</v>
      </c>
      <c r="H13" s="524">
        <v>575</v>
      </c>
      <c r="I13" s="522">
        <v>494.49999999999994</v>
      </c>
      <c r="J13" s="74"/>
    </row>
    <row r="14" spans="1:13" ht="12.75" customHeight="1">
      <c r="B14" s="565">
        <v>2.5</v>
      </c>
      <c r="C14" s="525">
        <v>690</v>
      </c>
      <c r="D14" s="523">
        <v>586.5</v>
      </c>
      <c r="E14" s="74"/>
      <c r="G14" s="565">
        <v>2.5</v>
      </c>
      <c r="H14" s="525">
        <v>586.5</v>
      </c>
      <c r="I14" s="523">
        <v>505.99999999999994</v>
      </c>
      <c r="J14" s="74"/>
    </row>
    <row r="15" spans="1:13" ht="12.75" customHeight="1">
      <c r="B15" s="565">
        <v>2.8</v>
      </c>
      <c r="C15" s="525">
        <v>770.49999999999989</v>
      </c>
      <c r="D15" s="523">
        <v>655.5</v>
      </c>
      <c r="E15" s="74"/>
      <c r="G15" s="565">
        <v>2.8</v>
      </c>
      <c r="H15" s="525">
        <v>655.5</v>
      </c>
      <c r="I15" s="523">
        <v>540.5</v>
      </c>
      <c r="J15" s="74"/>
    </row>
    <row r="16" spans="1:13" ht="12.75" customHeight="1">
      <c r="B16" s="565">
        <v>3.15</v>
      </c>
      <c r="C16" s="525">
        <v>931.49999999999989</v>
      </c>
      <c r="D16" s="523">
        <v>644</v>
      </c>
      <c r="E16" s="74"/>
      <c r="G16" s="565">
        <v>3.15</v>
      </c>
      <c r="H16" s="525">
        <v>724.5</v>
      </c>
      <c r="I16" s="523">
        <v>552</v>
      </c>
      <c r="J16" s="74"/>
    </row>
    <row r="17" spans="2:18" ht="12.75" customHeight="1">
      <c r="B17" s="565">
        <v>4</v>
      </c>
      <c r="C17" s="525">
        <v>1011.9999999999999</v>
      </c>
      <c r="D17" s="523">
        <v>690</v>
      </c>
      <c r="E17" s="74"/>
      <c r="G17" s="565">
        <v>4</v>
      </c>
      <c r="H17" s="525">
        <v>839.49999999999989</v>
      </c>
      <c r="I17" s="523">
        <v>586.5</v>
      </c>
      <c r="J17" s="74"/>
    </row>
    <row r="18" spans="2:18" ht="12.75" customHeight="1">
      <c r="B18" s="565">
        <v>4.5</v>
      </c>
      <c r="C18" s="525">
        <v>1138.5</v>
      </c>
      <c r="D18" s="523">
        <v>781.99999999999989</v>
      </c>
      <c r="E18" s="74"/>
      <c r="G18" s="565">
        <v>4.5</v>
      </c>
      <c r="H18" s="525">
        <v>942.99999999999989</v>
      </c>
      <c r="I18" s="523">
        <v>655.5</v>
      </c>
      <c r="J18" s="74"/>
    </row>
    <row r="19" spans="2:18" ht="12.75" customHeight="1">
      <c r="B19" s="565">
        <v>5</v>
      </c>
      <c r="C19" s="525">
        <v>1368.5</v>
      </c>
      <c r="D19" s="523">
        <v>1011.9999999999999</v>
      </c>
      <c r="E19" s="74"/>
      <c r="G19" s="565">
        <v>5</v>
      </c>
      <c r="H19" s="525">
        <v>1207.5</v>
      </c>
      <c r="I19" s="523">
        <v>896.99999999999989</v>
      </c>
      <c r="J19" s="74"/>
    </row>
    <row r="20" spans="2:18" ht="12.75" customHeight="1">
      <c r="B20" s="565">
        <v>5.6</v>
      </c>
      <c r="C20" s="525">
        <v>1529.4999999999998</v>
      </c>
      <c r="D20" s="523">
        <v>1138.5</v>
      </c>
      <c r="E20" s="74"/>
      <c r="G20" s="565">
        <v>5.6</v>
      </c>
      <c r="H20" s="525">
        <v>1357</v>
      </c>
      <c r="I20" s="523">
        <v>988.99999999999989</v>
      </c>
      <c r="J20" s="74"/>
    </row>
    <row r="21" spans="2:18" ht="12.75" customHeight="1">
      <c r="B21" s="565">
        <v>6.3</v>
      </c>
      <c r="C21" s="525">
        <v>1563.9999999999998</v>
      </c>
      <c r="D21" s="523">
        <v>1207.5</v>
      </c>
      <c r="E21" s="74"/>
      <c r="G21" s="565">
        <v>6.3</v>
      </c>
      <c r="H21" s="525">
        <v>1322.5</v>
      </c>
      <c r="I21" s="523">
        <v>1011.9999999999999</v>
      </c>
      <c r="J21" s="74"/>
    </row>
    <row r="22" spans="2:18" ht="12.75" customHeight="1">
      <c r="B22" s="565">
        <v>7.1</v>
      </c>
      <c r="C22" s="525">
        <v>1759.4999999999998</v>
      </c>
      <c r="D22" s="523">
        <v>1357</v>
      </c>
      <c r="E22" s="74"/>
      <c r="G22" s="565">
        <v>7.1</v>
      </c>
      <c r="H22" s="525">
        <v>1483.4999999999998</v>
      </c>
      <c r="I22" s="523">
        <v>1138.5</v>
      </c>
      <c r="J22" s="74"/>
    </row>
    <row r="23" spans="2:18" ht="12.75" customHeight="1">
      <c r="B23" s="565">
        <v>8</v>
      </c>
      <c r="C23" s="525">
        <v>2000.9999999999998</v>
      </c>
      <c r="D23" s="523">
        <v>1540.9999999999998</v>
      </c>
      <c r="E23" s="74"/>
      <c r="G23" s="565">
        <v>8</v>
      </c>
      <c r="H23" s="525">
        <v>1586.9999999999998</v>
      </c>
      <c r="I23" s="523">
        <v>1161.5</v>
      </c>
      <c r="J23" s="74"/>
    </row>
    <row r="24" spans="2:18" ht="12.75" customHeight="1">
      <c r="B24" s="565">
        <v>9</v>
      </c>
      <c r="C24" s="525">
        <v>2254</v>
      </c>
      <c r="D24" s="523">
        <v>1736.4999999999998</v>
      </c>
      <c r="E24" s="74"/>
      <c r="G24" s="565">
        <v>9</v>
      </c>
      <c r="H24" s="525">
        <v>1782.4999999999998</v>
      </c>
      <c r="I24" s="523">
        <v>1311</v>
      </c>
      <c r="J24" s="74"/>
    </row>
    <row r="25" spans="2:18" ht="12.75" customHeight="1">
      <c r="B25" s="565">
        <v>10</v>
      </c>
      <c r="C25" s="525">
        <v>2587.5</v>
      </c>
      <c r="D25" s="523">
        <v>2081.5</v>
      </c>
      <c r="E25" s="74"/>
      <c r="G25" s="565">
        <v>10</v>
      </c>
      <c r="H25" s="525">
        <v>2587.5</v>
      </c>
      <c r="I25" s="523">
        <v>2081.5</v>
      </c>
      <c r="J25" s="74"/>
    </row>
    <row r="26" spans="2:18" ht="12.75" customHeight="1">
      <c r="B26" s="565">
        <v>11.2</v>
      </c>
      <c r="C26" s="525">
        <v>2771.5</v>
      </c>
      <c r="D26" s="523">
        <v>2231</v>
      </c>
      <c r="E26" s="74"/>
      <c r="G26" s="565">
        <v>11.2</v>
      </c>
      <c r="H26" s="525">
        <v>2771.5</v>
      </c>
      <c r="I26" s="523">
        <v>2231</v>
      </c>
      <c r="J26" s="74"/>
    </row>
    <row r="27" spans="2:18" ht="12.75" customHeight="1">
      <c r="B27" s="565">
        <v>12</v>
      </c>
      <c r="C27" s="184">
        <v>2875</v>
      </c>
      <c r="D27" s="177">
        <v>2300</v>
      </c>
      <c r="E27" s="25"/>
      <c r="G27" s="565">
        <v>12</v>
      </c>
      <c r="H27" s="184">
        <v>2806</v>
      </c>
      <c r="I27" s="177">
        <v>2300</v>
      </c>
      <c r="J27" s="25"/>
    </row>
    <row r="28" spans="2:18" ht="12.75" customHeight="1" thickBot="1">
      <c r="B28" s="566">
        <v>12.5</v>
      </c>
      <c r="C28" s="185">
        <v>2944</v>
      </c>
      <c r="D28" s="178">
        <v>2369</v>
      </c>
      <c r="E28" s="25"/>
      <c r="G28" s="566">
        <v>12.5</v>
      </c>
      <c r="H28" s="185">
        <v>2875</v>
      </c>
      <c r="I28" s="178">
        <v>2369</v>
      </c>
      <c r="J28" s="25"/>
    </row>
    <row r="29" spans="2:18" ht="12.75" customHeight="1">
      <c r="B29" s="1915" t="s">
        <v>1303</v>
      </c>
      <c r="C29" s="1915"/>
      <c r="D29" s="1915"/>
      <c r="E29" s="73"/>
      <c r="G29" s="1915" t="s">
        <v>1304</v>
      </c>
      <c r="H29" s="1915"/>
      <c r="I29" s="1915"/>
    </row>
    <row r="30" spans="2:18" s="143" customFormat="1" ht="12.75" customHeight="1" thickBot="1">
      <c r="B30" s="1906" t="s">
        <v>1305</v>
      </c>
      <c r="C30" s="1906"/>
      <c r="D30" s="1906"/>
      <c r="E30" s="73"/>
      <c r="G30" s="1906" t="s">
        <v>1305</v>
      </c>
      <c r="H30" s="1906"/>
      <c r="I30" s="1906"/>
      <c r="L30" s="68"/>
      <c r="M30" s="68"/>
      <c r="N30" s="68"/>
      <c r="O30" s="68"/>
      <c r="P30" s="68"/>
      <c r="Q30" s="68"/>
      <c r="R30" s="68"/>
    </row>
    <row r="31" spans="2:18" s="143" customFormat="1" ht="12.75" customHeight="1" thickBot="1">
      <c r="C31" s="107" t="s">
        <v>125</v>
      </c>
      <c r="D31" s="107" t="s">
        <v>174</v>
      </c>
      <c r="E31" s="73"/>
      <c r="G31" s="73"/>
      <c r="H31" s="107" t="s">
        <v>125</v>
      </c>
      <c r="I31" s="107" t="s">
        <v>174</v>
      </c>
      <c r="L31" s="68"/>
      <c r="M31" s="68"/>
      <c r="N31" s="68"/>
      <c r="O31" s="68"/>
      <c r="P31" s="68"/>
      <c r="Q31" s="68"/>
      <c r="R31" s="68"/>
    </row>
    <row r="32" spans="2:18" ht="12.75" customHeight="1">
      <c r="C32" s="567">
        <v>2.5</v>
      </c>
      <c r="D32" s="133">
        <v>747.49999999999989</v>
      </c>
      <c r="E32" s="74"/>
      <c r="G32" s="285"/>
      <c r="H32" s="567">
        <v>2.5</v>
      </c>
      <c r="I32" s="133">
        <v>816.49999999999989</v>
      </c>
    </row>
    <row r="33" spans="2:9" ht="12.75" customHeight="1">
      <c r="C33" s="565">
        <v>3.15</v>
      </c>
      <c r="D33" s="525">
        <v>850.99999999999989</v>
      </c>
      <c r="E33" s="74"/>
      <c r="G33" s="285"/>
      <c r="H33" s="565">
        <v>3.15</v>
      </c>
      <c r="I33" s="525">
        <v>908.49999999999989</v>
      </c>
    </row>
    <row r="34" spans="2:9" ht="12.75" customHeight="1">
      <c r="C34" s="565">
        <v>3.5</v>
      </c>
      <c r="D34" s="525">
        <v>1104</v>
      </c>
      <c r="E34" s="74"/>
      <c r="G34" s="285"/>
      <c r="H34" s="565">
        <v>3.5</v>
      </c>
      <c r="I34" s="525">
        <v>1196</v>
      </c>
    </row>
    <row r="35" spans="2:9" ht="12.75" customHeight="1">
      <c r="C35" s="565">
        <v>4</v>
      </c>
      <c r="D35" s="525">
        <v>1150</v>
      </c>
      <c r="E35" s="74"/>
      <c r="G35" s="285"/>
      <c r="H35" s="565">
        <v>4</v>
      </c>
      <c r="I35" s="525">
        <v>1219</v>
      </c>
    </row>
    <row r="36" spans="2:9" ht="12.75" customHeight="1">
      <c r="C36" s="565">
        <v>4.5</v>
      </c>
      <c r="D36" s="525">
        <v>1644.4999999999998</v>
      </c>
      <c r="E36" s="74"/>
      <c r="G36" s="285"/>
      <c r="H36" s="565">
        <v>4.5</v>
      </c>
      <c r="I36" s="525">
        <v>1701.9999999999998</v>
      </c>
    </row>
    <row r="37" spans="2:9" ht="12.75" customHeight="1">
      <c r="C37" s="565">
        <v>5</v>
      </c>
      <c r="D37" s="525">
        <v>1655.9999999999998</v>
      </c>
      <c r="E37" s="74"/>
      <c r="G37" s="285"/>
      <c r="H37" s="565">
        <v>5</v>
      </c>
      <c r="I37" s="525">
        <v>1736.4999999999998</v>
      </c>
    </row>
    <row r="38" spans="2:9" ht="12.75" customHeight="1" thickBot="1">
      <c r="C38" s="566">
        <v>5.5</v>
      </c>
      <c r="D38" s="185">
        <v>1885.9999999999998</v>
      </c>
      <c r="E38" s="74"/>
      <c r="G38" s="285"/>
      <c r="H38" s="566">
        <v>5.5</v>
      </c>
      <c r="I38" s="185">
        <v>1954.9999999999998</v>
      </c>
    </row>
    <row r="39" spans="2:9" ht="12.75" customHeight="1">
      <c r="B39" s="1906" t="s">
        <v>1303</v>
      </c>
      <c r="C39" s="1906"/>
      <c r="D39" s="1906"/>
      <c r="E39" s="73"/>
      <c r="G39" s="1906" t="s">
        <v>1304</v>
      </c>
      <c r="H39" s="1906"/>
      <c r="I39" s="1906"/>
    </row>
    <row r="40" spans="2:9" ht="12.75" customHeight="1" thickBot="1">
      <c r="B40" s="1906" t="s">
        <v>1306</v>
      </c>
      <c r="C40" s="1906"/>
      <c r="D40" s="1906"/>
      <c r="E40" s="73"/>
      <c r="G40" s="1906" t="s">
        <v>1306</v>
      </c>
      <c r="H40" s="1906"/>
      <c r="I40" s="1906"/>
    </row>
    <row r="41" spans="2:9" ht="12.75" customHeight="1" thickBot="1">
      <c r="C41" s="114" t="s">
        <v>125</v>
      </c>
      <c r="D41" s="113" t="s">
        <v>174</v>
      </c>
      <c r="E41" s="73"/>
      <c r="H41" s="114" t="s">
        <v>125</v>
      </c>
      <c r="I41" s="113" t="s">
        <v>174</v>
      </c>
    </row>
    <row r="42" spans="2:9" ht="12.75" customHeight="1">
      <c r="C42" s="564">
        <v>3.15</v>
      </c>
      <c r="D42" s="522">
        <v>850.99999999999989</v>
      </c>
      <c r="E42" s="74"/>
      <c r="H42" s="564">
        <v>3.15</v>
      </c>
      <c r="I42" s="522">
        <v>896.99999999999989</v>
      </c>
    </row>
    <row r="43" spans="2:9" ht="12.75" customHeight="1">
      <c r="C43" s="567">
        <v>4</v>
      </c>
      <c r="D43" s="568">
        <v>1150</v>
      </c>
      <c r="E43" s="74"/>
      <c r="H43" s="567">
        <v>4</v>
      </c>
      <c r="I43" s="568">
        <v>1196</v>
      </c>
    </row>
    <row r="44" spans="2:9" ht="12.75" customHeight="1">
      <c r="C44" s="565">
        <v>5</v>
      </c>
      <c r="D44" s="523">
        <v>1644.4999999999998</v>
      </c>
      <c r="E44" s="74"/>
      <c r="H44" s="565">
        <v>5</v>
      </c>
      <c r="I44" s="523">
        <v>1701.9999999999998</v>
      </c>
    </row>
    <row r="45" spans="2:9" ht="12.75" customHeight="1">
      <c r="C45" s="565">
        <v>6.3</v>
      </c>
      <c r="D45" s="523">
        <v>1851.4999999999998</v>
      </c>
      <c r="E45" s="74"/>
      <c r="H45" s="565">
        <v>6.3</v>
      </c>
      <c r="I45" s="523">
        <v>1954.9999999999998</v>
      </c>
    </row>
    <row r="46" spans="2:9" ht="12.75" customHeight="1">
      <c r="C46" s="565">
        <v>8</v>
      </c>
      <c r="D46" s="523">
        <v>2116</v>
      </c>
      <c r="E46" s="74"/>
      <c r="H46" s="565">
        <v>8</v>
      </c>
      <c r="I46" s="523">
        <v>2288.5</v>
      </c>
    </row>
    <row r="47" spans="2:9" ht="12.75" customHeight="1">
      <c r="C47" s="569">
        <v>10</v>
      </c>
      <c r="D47" s="206">
        <v>2944</v>
      </c>
      <c r="E47" s="74"/>
      <c r="H47" s="569">
        <v>10</v>
      </c>
      <c r="I47" s="206">
        <v>3035.9999999999995</v>
      </c>
    </row>
    <row r="48" spans="2:9" ht="12.75" customHeight="1" thickBot="1">
      <c r="C48" s="566">
        <v>12.5</v>
      </c>
      <c r="D48" s="178">
        <v>3461.4999999999995</v>
      </c>
      <c r="E48" s="74"/>
      <c r="H48" s="566">
        <v>12.5</v>
      </c>
      <c r="I48" s="178">
        <v>3576.4999999999995</v>
      </c>
    </row>
    <row r="49" spans="2:9" ht="12.75" customHeight="1">
      <c r="B49" s="1906" t="s">
        <v>1307</v>
      </c>
      <c r="C49" s="1906"/>
      <c r="D49" s="1906"/>
      <c r="E49" s="73"/>
      <c r="G49" s="1906" t="s">
        <v>1308</v>
      </c>
      <c r="H49" s="1906"/>
      <c r="I49" s="1906"/>
    </row>
    <row r="50" spans="2:9" ht="12.75" customHeight="1" thickBot="1">
      <c r="B50" s="1906" t="s">
        <v>1309</v>
      </c>
      <c r="C50" s="1906"/>
      <c r="D50" s="1906"/>
      <c r="E50" s="73"/>
      <c r="G50" s="1906" t="s">
        <v>1309</v>
      </c>
      <c r="H50" s="1906"/>
      <c r="I50" s="1906"/>
    </row>
    <row r="51" spans="2:9" ht="12.75" customHeight="1" thickBot="1">
      <c r="C51" s="520" t="s">
        <v>125</v>
      </c>
      <c r="D51" s="107" t="s">
        <v>174</v>
      </c>
      <c r="E51" s="73"/>
      <c r="H51" s="520" t="s">
        <v>125</v>
      </c>
      <c r="I51" s="107" t="s">
        <v>174</v>
      </c>
    </row>
    <row r="52" spans="2:9" ht="12.75" customHeight="1">
      <c r="C52" s="132">
        <v>2.5</v>
      </c>
      <c r="D52" s="133">
        <v>747.49999999999989</v>
      </c>
      <c r="E52" s="74"/>
      <c r="H52" s="132">
        <v>2.5</v>
      </c>
      <c r="I52" s="133">
        <v>690</v>
      </c>
    </row>
    <row r="53" spans="2:9" ht="12.75" customHeight="1">
      <c r="C53" s="130">
        <v>3.15</v>
      </c>
      <c r="D53" s="525">
        <v>873.99999999999989</v>
      </c>
      <c r="E53" s="74"/>
      <c r="H53" s="130">
        <v>3.15</v>
      </c>
      <c r="I53" s="525">
        <v>908.49999999999989</v>
      </c>
    </row>
    <row r="54" spans="2:9" ht="12.75" customHeight="1">
      <c r="C54" s="130">
        <v>4</v>
      </c>
      <c r="D54" s="525">
        <v>1184.5</v>
      </c>
      <c r="E54" s="74"/>
      <c r="H54" s="130">
        <v>4</v>
      </c>
      <c r="I54" s="525">
        <v>1219</v>
      </c>
    </row>
    <row r="55" spans="2:9" ht="12.75" customHeight="1">
      <c r="C55" s="130">
        <v>5</v>
      </c>
      <c r="D55" s="525">
        <v>1736.4999999999998</v>
      </c>
      <c r="E55" s="74"/>
      <c r="H55" s="130">
        <v>5</v>
      </c>
      <c r="I55" s="525">
        <v>1736.4999999999998</v>
      </c>
    </row>
    <row r="56" spans="2:9" ht="12.75" customHeight="1">
      <c r="C56" s="130">
        <v>6.3</v>
      </c>
      <c r="D56" s="525">
        <v>1989.4999999999998</v>
      </c>
      <c r="E56" s="74"/>
      <c r="H56" s="130">
        <v>6.3</v>
      </c>
      <c r="I56" s="525">
        <v>2000.9999999999998</v>
      </c>
    </row>
    <row r="57" spans="2:9" ht="12.75" customHeight="1">
      <c r="C57" s="197">
        <v>8</v>
      </c>
      <c r="D57" s="526">
        <v>2311.5</v>
      </c>
      <c r="E57" s="74"/>
      <c r="H57" s="197">
        <v>8</v>
      </c>
      <c r="I57" s="526">
        <v>2334.5</v>
      </c>
    </row>
    <row r="58" spans="2:9" ht="12.75" customHeight="1" thickBot="1">
      <c r="C58" s="131">
        <v>10</v>
      </c>
      <c r="D58" s="185">
        <v>3346.4999999999995</v>
      </c>
      <c r="E58" s="74"/>
      <c r="H58" s="131">
        <v>10</v>
      </c>
      <c r="I58" s="185">
        <v>3104.9999999999995</v>
      </c>
    </row>
    <row r="59" spans="2:9" ht="12.75" customHeight="1" thickBot="1">
      <c r="B59" s="1906" t="s">
        <v>1310</v>
      </c>
      <c r="C59" s="1906"/>
      <c r="D59" s="1906"/>
      <c r="E59" s="73"/>
      <c r="G59" s="1906" t="s">
        <v>1311</v>
      </c>
      <c r="H59" s="1906"/>
      <c r="I59" s="1906"/>
    </row>
    <row r="60" spans="2:9" ht="12.75" customHeight="1" thickBot="1">
      <c r="C60" s="520" t="s">
        <v>125</v>
      </c>
      <c r="D60" s="107" t="s">
        <v>174</v>
      </c>
      <c r="E60" s="73"/>
      <c r="H60" s="520" t="s">
        <v>125</v>
      </c>
      <c r="I60" s="107" t="s">
        <v>174</v>
      </c>
    </row>
    <row r="61" spans="2:9" ht="12.75" customHeight="1">
      <c r="C61" s="570">
        <v>3.55</v>
      </c>
      <c r="D61" s="524">
        <v>1609.9999999999998</v>
      </c>
      <c r="E61" s="73"/>
      <c r="H61" s="570">
        <v>3.55</v>
      </c>
      <c r="I61" s="524">
        <v>1609.9999999999998</v>
      </c>
    </row>
    <row r="62" spans="2:9" ht="12.75" customHeight="1">
      <c r="C62" s="130">
        <v>4</v>
      </c>
      <c r="D62" s="525">
        <v>1701.9999999999998</v>
      </c>
      <c r="E62" s="73"/>
      <c r="H62" s="130">
        <v>4</v>
      </c>
      <c r="I62" s="525">
        <v>1655.9999999999998</v>
      </c>
    </row>
    <row r="63" spans="2:9" ht="12.75" customHeight="1">
      <c r="C63" s="130">
        <v>8</v>
      </c>
      <c r="D63" s="525">
        <v>2185</v>
      </c>
      <c r="E63" s="73"/>
      <c r="H63" s="130">
        <v>8</v>
      </c>
      <c r="I63" s="525">
        <v>2104.5</v>
      </c>
    </row>
    <row r="64" spans="2:9" ht="12.75" customHeight="1" thickBot="1">
      <c r="C64" s="131">
        <v>8.5</v>
      </c>
      <c r="D64" s="185">
        <v>2771.5</v>
      </c>
      <c r="E64" s="73"/>
      <c r="H64" s="131">
        <v>8.5</v>
      </c>
      <c r="I64" s="185">
        <v>2691</v>
      </c>
    </row>
    <row r="65" spans="1:11" ht="12.75" customHeight="1" thickBot="1">
      <c r="B65" s="1906" t="s">
        <v>1312</v>
      </c>
      <c r="C65" s="1906"/>
      <c r="D65" s="1906"/>
      <c r="E65" s="73"/>
      <c r="G65" s="1906" t="s">
        <v>1313</v>
      </c>
      <c r="H65" s="1906"/>
      <c r="I65" s="1906"/>
    </row>
    <row r="66" spans="1:11" ht="12.75" customHeight="1" thickBot="1">
      <c r="C66" s="520" t="s">
        <v>125</v>
      </c>
      <c r="D66" s="107" t="s">
        <v>174</v>
      </c>
      <c r="E66" s="73"/>
      <c r="H66" s="520" t="s">
        <v>125</v>
      </c>
      <c r="I66" s="107" t="s">
        <v>174</v>
      </c>
    </row>
    <row r="67" spans="1:11" ht="15.75" customHeight="1">
      <c r="C67" s="570">
        <v>4.25</v>
      </c>
      <c r="D67" s="524">
        <v>1770.9999999999998</v>
      </c>
      <c r="E67" s="73"/>
      <c r="H67" s="570">
        <v>4.25</v>
      </c>
      <c r="I67" s="524">
        <v>1713.4999999999998</v>
      </c>
    </row>
    <row r="68" spans="1:11" ht="12.75" customHeight="1">
      <c r="C68" s="130">
        <v>8</v>
      </c>
      <c r="D68" s="525">
        <v>2288.5</v>
      </c>
      <c r="E68" s="73"/>
      <c r="H68" s="130">
        <v>8</v>
      </c>
      <c r="I68" s="525">
        <v>2219.5</v>
      </c>
    </row>
    <row r="69" spans="1:11" ht="12.75" customHeight="1" thickBot="1">
      <c r="C69" s="131">
        <v>8.5</v>
      </c>
      <c r="D69" s="185">
        <v>2852</v>
      </c>
      <c r="E69" s="73"/>
      <c r="H69" s="131">
        <v>8.5</v>
      </c>
      <c r="I69" s="185">
        <v>2817.5</v>
      </c>
    </row>
    <row r="70" spans="1:11" ht="12.75" customHeight="1" thickBot="1">
      <c r="B70" s="1906" t="s">
        <v>1314</v>
      </c>
      <c r="C70" s="1906"/>
      <c r="D70" s="1906"/>
      <c r="E70" s="73"/>
      <c r="G70" s="1906" t="s">
        <v>1315</v>
      </c>
      <c r="H70" s="1906"/>
      <c r="I70" s="1906"/>
    </row>
    <row r="71" spans="1:11" ht="12.75" customHeight="1" thickBot="1">
      <c r="C71" s="520" t="s">
        <v>125</v>
      </c>
      <c r="D71" s="107" t="s">
        <v>174</v>
      </c>
      <c r="E71" s="73"/>
      <c r="H71" s="520" t="s">
        <v>125</v>
      </c>
      <c r="I71" s="107" t="s">
        <v>174</v>
      </c>
    </row>
    <row r="72" spans="1:11" ht="12.75" customHeight="1">
      <c r="C72" s="130">
        <v>8</v>
      </c>
      <c r="D72" s="525">
        <v>2461</v>
      </c>
      <c r="E72" s="73"/>
      <c r="H72" s="130">
        <v>8</v>
      </c>
      <c r="I72" s="525">
        <v>2334.5</v>
      </c>
    </row>
    <row r="73" spans="1:11" ht="12.75" customHeight="1" thickBot="1">
      <c r="C73" s="131">
        <v>9</v>
      </c>
      <c r="D73" s="185">
        <v>3150.9999999999995</v>
      </c>
      <c r="E73" s="73"/>
      <c r="H73" s="131">
        <v>9</v>
      </c>
      <c r="I73" s="185">
        <v>3035.9999999999995</v>
      </c>
    </row>
    <row r="74" spans="1:11" ht="12.75" customHeight="1">
      <c r="A74" s="1912"/>
      <c r="B74" s="1912"/>
      <c r="C74" s="1912"/>
      <c r="D74" s="1912"/>
      <c r="E74" s="1912"/>
      <c r="F74" s="1912"/>
      <c r="G74" s="1912"/>
      <c r="H74" s="1912"/>
      <c r="I74" s="1912"/>
      <c r="J74" s="1913"/>
    </row>
    <row r="75" spans="1:11" ht="12.75" customHeight="1">
      <c r="B75" s="285"/>
      <c r="C75" s="1909" t="s">
        <v>1295</v>
      </c>
      <c r="D75" s="1909"/>
      <c r="E75" s="1909"/>
      <c r="F75" s="1909"/>
      <c r="G75" s="1909"/>
      <c r="H75" s="1909"/>
      <c r="I75" s="1909"/>
      <c r="J75" s="333"/>
      <c r="K75" s="333"/>
    </row>
    <row r="76" spans="1:11" ht="12.75" customHeight="1" thickBot="1">
      <c r="B76" s="1906" t="s">
        <v>1316</v>
      </c>
      <c r="C76" s="1906"/>
      <c r="D76" s="1906"/>
      <c r="E76" s="73"/>
      <c r="G76" s="1910" t="s">
        <v>1317</v>
      </c>
      <c r="H76" s="1910"/>
      <c r="I76" s="1910"/>
      <c r="J76" s="1910"/>
    </row>
    <row r="77" spans="1:11" ht="12.75" customHeight="1" thickBot="1">
      <c r="C77" s="107" t="s">
        <v>125</v>
      </c>
      <c r="D77" s="108" t="s">
        <v>174</v>
      </c>
      <c r="E77" s="73"/>
      <c r="G77" s="1910" t="s">
        <v>1318</v>
      </c>
      <c r="H77" s="1911"/>
      <c r="I77" s="1911"/>
    </row>
    <row r="78" spans="1:11" ht="12.75" customHeight="1" thickBot="1">
      <c r="C78" s="567">
        <v>1.6</v>
      </c>
      <c r="D78" s="568">
        <v>552</v>
      </c>
      <c r="E78" s="73"/>
      <c r="G78" s="572"/>
      <c r="H78" s="107" t="s">
        <v>125</v>
      </c>
      <c r="I78" s="108" t="s">
        <v>174</v>
      </c>
    </row>
    <row r="79" spans="1:11" ht="12.75" customHeight="1">
      <c r="C79" s="565">
        <v>2</v>
      </c>
      <c r="D79" s="523">
        <v>621</v>
      </c>
      <c r="E79" s="74"/>
      <c r="F79" s="69"/>
      <c r="H79" s="565">
        <v>2.5</v>
      </c>
      <c r="I79" s="573">
        <v>575</v>
      </c>
    </row>
    <row r="80" spans="1:11" ht="12.75" customHeight="1">
      <c r="C80" s="565">
        <v>2.5</v>
      </c>
      <c r="D80" s="523">
        <v>747.49999999999989</v>
      </c>
      <c r="E80" s="74"/>
      <c r="H80" s="565">
        <v>3.15</v>
      </c>
      <c r="I80" s="525">
        <v>1046.5</v>
      </c>
    </row>
    <row r="81" spans="2:9" ht="12.75" customHeight="1">
      <c r="C81" s="565">
        <v>3.15</v>
      </c>
      <c r="D81" s="523">
        <v>1161.5</v>
      </c>
      <c r="E81" s="74"/>
      <c r="H81" s="565">
        <v>3.5</v>
      </c>
      <c r="I81" s="525">
        <v>1334</v>
      </c>
    </row>
    <row r="82" spans="2:9" ht="12.75" customHeight="1">
      <c r="C82" s="565">
        <v>4</v>
      </c>
      <c r="D82" s="523">
        <v>1552.4999999999998</v>
      </c>
      <c r="E82" s="74"/>
      <c r="H82" s="565">
        <v>4</v>
      </c>
      <c r="I82" s="525">
        <v>1391.5</v>
      </c>
    </row>
    <row r="83" spans="2:9" ht="12.75" customHeight="1">
      <c r="C83" s="565">
        <v>5</v>
      </c>
      <c r="D83" s="523">
        <v>2242.5</v>
      </c>
      <c r="E83" s="74"/>
      <c r="H83" s="565">
        <v>5</v>
      </c>
      <c r="I83" s="525">
        <v>1943.4999999999998</v>
      </c>
    </row>
    <row r="84" spans="2:9" ht="12.75" customHeight="1">
      <c r="C84" s="569">
        <v>6.3</v>
      </c>
      <c r="D84" s="206">
        <v>2656.5</v>
      </c>
      <c r="E84" s="74"/>
      <c r="H84" s="565">
        <v>6.3</v>
      </c>
      <c r="I84" s="525">
        <v>2277</v>
      </c>
    </row>
    <row r="85" spans="2:9" ht="12.75" customHeight="1">
      <c r="C85" s="569">
        <v>8</v>
      </c>
      <c r="D85" s="206">
        <v>3208.4999999999995</v>
      </c>
      <c r="E85" s="74"/>
      <c r="H85" s="565">
        <v>8</v>
      </c>
      <c r="I85" s="525">
        <v>2656.5</v>
      </c>
    </row>
    <row r="86" spans="2:9" ht="12.75" customHeight="1" thickBot="1">
      <c r="C86" s="566">
        <v>10</v>
      </c>
      <c r="D86" s="178">
        <v>4657.5</v>
      </c>
      <c r="E86" s="74"/>
      <c r="H86" s="565">
        <v>10</v>
      </c>
      <c r="I86" s="184">
        <v>3461.4999999999995</v>
      </c>
    </row>
    <row r="87" spans="2:9" ht="12.75" customHeight="1" thickBot="1">
      <c r="B87" s="1906" t="s">
        <v>1319</v>
      </c>
      <c r="C87" s="1906"/>
      <c r="D87" s="1906"/>
      <c r="E87" s="74"/>
      <c r="H87" s="566">
        <v>12.5</v>
      </c>
      <c r="I87" s="185">
        <v>4140</v>
      </c>
    </row>
    <row r="88" spans="2:9" ht="12.75" customHeight="1" thickBot="1">
      <c r="C88" s="107" t="s">
        <v>125</v>
      </c>
      <c r="D88" s="108" t="s">
        <v>174</v>
      </c>
      <c r="E88" s="74"/>
    </row>
    <row r="89" spans="2:9" ht="12.75" customHeight="1">
      <c r="C89" s="574" t="s">
        <v>1320</v>
      </c>
      <c r="D89" s="568">
        <v>690</v>
      </c>
      <c r="E89" s="74"/>
      <c r="G89" s="285"/>
    </row>
    <row r="90" spans="2:9" ht="12.75" customHeight="1">
      <c r="C90" s="575" t="s">
        <v>1321</v>
      </c>
      <c r="D90" s="523">
        <v>804.99999999999989</v>
      </c>
      <c r="E90" s="74"/>
      <c r="G90" s="285"/>
      <c r="H90" s="576"/>
    </row>
    <row r="91" spans="2:9" ht="12.75" customHeight="1">
      <c r="C91" s="575" t="s">
        <v>1322</v>
      </c>
      <c r="D91" s="523">
        <v>816.49999999999989</v>
      </c>
      <c r="E91" s="74"/>
      <c r="G91" s="285"/>
    </row>
    <row r="92" spans="2:9" ht="12.75" customHeight="1">
      <c r="C92" s="575" t="s">
        <v>1323</v>
      </c>
      <c r="D92" s="523">
        <v>1311</v>
      </c>
      <c r="E92" s="74"/>
      <c r="G92" s="285"/>
    </row>
    <row r="93" spans="2:9" ht="12.75" customHeight="1">
      <c r="C93" s="575" t="s">
        <v>1324</v>
      </c>
      <c r="D93" s="523">
        <v>1563.9999999999998</v>
      </c>
      <c r="E93" s="74"/>
      <c r="G93" s="285"/>
    </row>
    <row r="94" spans="2:9" ht="12.75" customHeight="1">
      <c r="C94" s="575" t="s">
        <v>1325</v>
      </c>
      <c r="D94" s="523">
        <v>1793.9999999999998</v>
      </c>
      <c r="E94" s="74"/>
      <c r="G94" s="285"/>
    </row>
    <row r="95" spans="2:9" ht="12.75" customHeight="1">
      <c r="C95" s="577" t="s">
        <v>1326</v>
      </c>
      <c r="D95" s="206">
        <v>1885.9999999999998</v>
      </c>
      <c r="E95" s="74"/>
      <c r="G95" s="285"/>
      <c r="H95" s="74"/>
      <c r="I95" s="74"/>
    </row>
    <row r="96" spans="2:9" ht="12.75" customHeight="1" thickBot="1">
      <c r="C96" s="578" t="s">
        <v>1327</v>
      </c>
      <c r="D96" s="178">
        <v>2518.5</v>
      </c>
      <c r="E96" s="74"/>
    </row>
    <row r="97" spans="2:10" ht="9.1999999999999993" customHeight="1">
      <c r="B97" s="285"/>
      <c r="C97" s="74"/>
      <c r="D97" s="74"/>
      <c r="E97" s="74"/>
      <c r="G97" s="285"/>
      <c r="H97" s="74"/>
      <c r="I97" s="74"/>
    </row>
    <row r="98" spans="2:10" ht="18" customHeight="1">
      <c r="B98" s="1907" t="s">
        <v>1328</v>
      </c>
      <c r="C98" s="1907"/>
      <c r="D98" s="1907"/>
      <c r="E98" s="1907"/>
      <c r="F98" s="1907"/>
      <c r="G98" s="1907"/>
      <c r="H98" s="1907"/>
      <c r="I98" s="1907"/>
      <c r="J98" s="1907"/>
    </row>
    <row r="99" spans="2:10" ht="12.75" customHeight="1">
      <c r="C99" s="1908" t="s">
        <v>1296</v>
      </c>
      <c r="D99" s="1908"/>
      <c r="E99" s="229"/>
      <c r="F99" s="561"/>
      <c r="G99" s="1908" t="s">
        <v>1297</v>
      </c>
      <c r="H99" s="1908"/>
      <c r="I99" s="1908"/>
      <c r="J99" s="561"/>
    </row>
    <row r="100" spans="2:10" ht="12.75" customHeight="1">
      <c r="B100" s="1906" t="s">
        <v>1329</v>
      </c>
      <c r="C100" s="1906"/>
      <c r="D100" s="1906"/>
      <c r="E100" s="73"/>
      <c r="F100" s="143"/>
      <c r="G100" s="1906" t="s">
        <v>1330</v>
      </c>
      <c r="H100" s="1906"/>
      <c r="I100" s="1906"/>
      <c r="J100" s="143"/>
    </row>
    <row r="101" spans="2:10" ht="12.75" customHeight="1">
      <c r="B101" s="1906" t="s">
        <v>1300</v>
      </c>
      <c r="C101" s="1906"/>
      <c r="D101" s="1906"/>
      <c r="E101" s="73"/>
      <c r="F101" s="143"/>
      <c r="G101" s="1906" t="s">
        <v>1300</v>
      </c>
      <c r="H101" s="1906"/>
      <c r="I101" s="1906"/>
      <c r="J101" s="143"/>
    </row>
    <row r="102" spans="2:10" ht="12.75" customHeight="1" thickBot="1">
      <c r="B102" s="1906" t="s">
        <v>1301</v>
      </c>
      <c r="C102" s="1906"/>
      <c r="D102" s="1906"/>
      <c r="E102" s="73"/>
      <c r="F102" s="143"/>
      <c r="G102" s="1906" t="s">
        <v>1301</v>
      </c>
      <c r="H102" s="1906"/>
      <c r="I102" s="1906"/>
      <c r="J102" s="571"/>
    </row>
    <row r="103" spans="2:10" ht="12.75" customHeight="1" thickBot="1">
      <c r="B103" s="572"/>
      <c r="C103" s="510" t="s">
        <v>125</v>
      </c>
      <c r="D103" s="510" t="s">
        <v>174</v>
      </c>
      <c r="E103" s="1897"/>
      <c r="F103" s="143"/>
      <c r="G103" s="572"/>
      <c r="H103" s="510" t="s">
        <v>125</v>
      </c>
      <c r="I103" s="510" t="s">
        <v>174</v>
      </c>
      <c r="J103" s="1897"/>
    </row>
    <row r="104" spans="2:10" ht="12.75" customHeight="1">
      <c r="C104" s="564">
        <v>2</v>
      </c>
      <c r="D104" s="524">
        <v>3346.4999999999995</v>
      </c>
      <c r="E104" s="1897"/>
      <c r="H104" s="564">
        <v>2</v>
      </c>
      <c r="I104" s="524">
        <v>3725.9999999999995</v>
      </c>
      <c r="J104" s="1897"/>
    </row>
    <row r="105" spans="2:10" ht="12.75" customHeight="1">
      <c r="C105" s="565">
        <v>2.5</v>
      </c>
      <c r="D105" s="525">
        <v>4404.5</v>
      </c>
      <c r="E105" s="74"/>
      <c r="H105" s="565">
        <v>2.5</v>
      </c>
      <c r="I105" s="525">
        <v>3886.9999999999995</v>
      </c>
      <c r="J105" s="74"/>
    </row>
    <row r="106" spans="2:10" ht="12.75" customHeight="1">
      <c r="C106" s="565">
        <v>2.8</v>
      </c>
      <c r="D106" s="525">
        <v>4623</v>
      </c>
      <c r="E106" s="74"/>
      <c r="H106" s="565">
        <v>2.8</v>
      </c>
      <c r="I106" s="525">
        <v>4266.5</v>
      </c>
      <c r="J106" s="74"/>
    </row>
    <row r="107" spans="2:10" ht="12.75" customHeight="1">
      <c r="C107" s="565">
        <v>3.15</v>
      </c>
      <c r="D107" s="525">
        <v>5612</v>
      </c>
      <c r="E107" s="74"/>
      <c r="H107" s="565">
        <v>3.15</v>
      </c>
      <c r="I107" s="525">
        <v>4347</v>
      </c>
      <c r="J107" s="74"/>
    </row>
    <row r="108" spans="2:10" ht="12.75" customHeight="1">
      <c r="C108" s="565">
        <v>4</v>
      </c>
      <c r="D108" s="525">
        <v>6301.9999999999991</v>
      </c>
      <c r="E108" s="74"/>
      <c r="H108" s="565">
        <v>4</v>
      </c>
      <c r="I108" s="525">
        <v>5037</v>
      </c>
      <c r="J108" s="74"/>
    </row>
    <row r="109" spans="2:10" ht="12.75" customHeight="1">
      <c r="C109" s="565">
        <v>4.5</v>
      </c>
      <c r="D109" s="525">
        <v>6830.9999999999991</v>
      </c>
      <c r="E109" s="74"/>
      <c r="H109" s="565">
        <v>4.5</v>
      </c>
      <c r="I109" s="525">
        <v>6129.4999999999991</v>
      </c>
      <c r="J109" s="74"/>
    </row>
    <row r="110" spans="2:10" ht="12.75" customHeight="1">
      <c r="C110" s="565">
        <v>5</v>
      </c>
      <c r="D110" s="525">
        <v>8222.5</v>
      </c>
      <c r="E110" s="74"/>
      <c r="H110" s="565">
        <v>5</v>
      </c>
      <c r="I110" s="525">
        <v>7290.9999999999991</v>
      </c>
      <c r="J110" s="74"/>
    </row>
    <row r="111" spans="2:10" ht="12.75" customHeight="1">
      <c r="C111" s="565">
        <v>5.6</v>
      </c>
      <c r="D111" s="525">
        <v>9177</v>
      </c>
      <c r="E111" s="74"/>
      <c r="H111" s="565">
        <v>5.6</v>
      </c>
      <c r="I111" s="525">
        <v>8130.4999999999991</v>
      </c>
      <c r="J111" s="74"/>
    </row>
    <row r="112" spans="2:10" ht="12.75" customHeight="1">
      <c r="C112" s="565">
        <v>6.3</v>
      </c>
      <c r="D112" s="525">
        <v>9372.5</v>
      </c>
      <c r="E112" s="74"/>
      <c r="H112" s="565">
        <v>6.3</v>
      </c>
      <c r="I112" s="525">
        <v>8372</v>
      </c>
      <c r="J112" s="74"/>
    </row>
    <row r="113" spans="2:10" ht="12.75" customHeight="1">
      <c r="C113" s="565">
        <v>7.1</v>
      </c>
      <c r="D113" s="525">
        <v>10557</v>
      </c>
      <c r="E113" s="74"/>
      <c r="H113" s="565">
        <v>7.1</v>
      </c>
      <c r="I113" s="525">
        <v>9637</v>
      </c>
      <c r="J113" s="74"/>
    </row>
    <row r="114" spans="2:10" ht="12.75" customHeight="1">
      <c r="C114" s="565">
        <v>8</v>
      </c>
      <c r="D114" s="525">
        <v>11948.499999999998</v>
      </c>
      <c r="E114" s="74"/>
      <c r="H114" s="565">
        <v>8</v>
      </c>
      <c r="I114" s="525">
        <v>10626</v>
      </c>
      <c r="J114" s="74"/>
    </row>
    <row r="115" spans="2:10" ht="12.75" customHeight="1">
      <c r="C115" s="565">
        <v>9</v>
      </c>
      <c r="D115" s="525">
        <v>13523.999999999998</v>
      </c>
      <c r="E115" s="74"/>
      <c r="H115" s="565">
        <v>9</v>
      </c>
      <c r="I115" s="525">
        <v>11592</v>
      </c>
      <c r="J115" s="74"/>
    </row>
    <row r="116" spans="2:10" ht="12.75" customHeight="1">
      <c r="C116" s="565">
        <v>10</v>
      </c>
      <c r="D116" s="525">
        <v>15513.499999999998</v>
      </c>
      <c r="E116" s="74"/>
      <c r="H116" s="565">
        <v>10</v>
      </c>
      <c r="I116" s="525">
        <v>13834.499999999998</v>
      </c>
      <c r="J116" s="74"/>
    </row>
    <row r="117" spans="2:10" ht="12.75" customHeight="1">
      <c r="C117" s="565">
        <v>11.2</v>
      </c>
      <c r="D117" s="525">
        <v>16629</v>
      </c>
      <c r="E117" s="74"/>
      <c r="H117" s="565">
        <v>11.2</v>
      </c>
      <c r="I117" s="525">
        <v>16629</v>
      </c>
      <c r="J117" s="74"/>
    </row>
    <row r="118" spans="2:10" ht="12.75" customHeight="1">
      <c r="C118" s="565">
        <v>12</v>
      </c>
      <c r="D118" s="184">
        <v>17227</v>
      </c>
      <c r="E118" s="74"/>
      <c r="H118" s="565">
        <v>12</v>
      </c>
      <c r="I118" s="184">
        <v>16502.5</v>
      </c>
      <c r="J118" s="74"/>
    </row>
    <row r="119" spans="2:10" ht="12.75" customHeight="1" thickBot="1">
      <c r="C119" s="566">
        <v>12.5</v>
      </c>
      <c r="D119" s="185">
        <v>17664</v>
      </c>
      <c r="E119" s="74"/>
      <c r="H119" s="566">
        <v>12.5</v>
      </c>
      <c r="I119" s="185">
        <v>17238.5</v>
      </c>
      <c r="J119" s="74"/>
    </row>
    <row r="120" spans="2:10" ht="12.75" customHeight="1">
      <c r="B120" s="285"/>
      <c r="C120" s="74"/>
      <c r="D120" s="74"/>
      <c r="E120" s="74"/>
      <c r="G120" s="1897"/>
      <c r="H120" s="1897"/>
      <c r="I120" s="1897"/>
    </row>
    <row r="121" spans="2:10" ht="15.75" customHeight="1" thickBot="1">
      <c r="B121" s="469"/>
      <c r="C121" s="470" t="s">
        <v>1331</v>
      </c>
      <c r="D121" s="469"/>
      <c r="E121" s="471"/>
      <c r="F121" s="533"/>
      <c r="H121" s="471"/>
      <c r="I121" s="579" t="s">
        <v>1332</v>
      </c>
      <c r="J121" s="580"/>
    </row>
    <row r="122" spans="2:10" ht="12.75" customHeight="1" thickBot="1">
      <c r="B122" s="534"/>
      <c r="C122" s="581" t="s">
        <v>125</v>
      </c>
      <c r="D122" s="582" t="s">
        <v>174</v>
      </c>
      <c r="E122" s="534"/>
      <c r="F122" s="534"/>
      <c r="H122" s="581" t="s">
        <v>125</v>
      </c>
      <c r="I122" s="582" t="s">
        <v>174</v>
      </c>
      <c r="J122" s="73"/>
    </row>
    <row r="123" spans="2:10" ht="12.75" customHeight="1">
      <c r="B123" s="535"/>
      <c r="C123" s="583">
        <v>38</v>
      </c>
      <c r="D123" s="584">
        <v>161</v>
      </c>
      <c r="E123" s="535"/>
      <c r="F123" s="446"/>
      <c r="H123" s="583">
        <v>201</v>
      </c>
      <c r="I123" s="584">
        <v>690</v>
      </c>
      <c r="J123" s="74"/>
    </row>
    <row r="124" spans="2:10" ht="12.75" customHeight="1">
      <c r="B124" s="535"/>
      <c r="C124" s="585">
        <v>39</v>
      </c>
      <c r="D124" s="586">
        <v>172.5</v>
      </c>
      <c r="E124" s="535"/>
      <c r="F124" s="446"/>
      <c r="H124" s="587">
        <v>202</v>
      </c>
      <c r="I124" s="588">
        <v>724.5</v>
      </c>
      <c r="J124" s="74"/>
    </row>
    <row r="125" spans="2:10" ht="12.75" customHeight="1" thickBot="1">
      <c r="B125" s="535"/>
      <c r="C125" s="585">
        <v>40</v>
      </c>
      <c r="D125" s="586">
        <v>229.99999999999997</v>
      </c>
      <c r="E125" s="535"/>
      <c r="F125" s="446"/>
      <c r="H125" s="589">
        <v>203</v>
      </c>
      <c r="I125" s="590">
        <v>758.99999999999989</v>
      </c>
      <c r="J125" s="25"/>
    </row>
    <row r="126" spans="2:10" ht="12.75" customHeight="1" thickBot="1">
      <c r="B126" s="535"/>
      <c r="C126" s="585">
        <v>41</v>
      </c>
      <c r="D126" s="586">
        <v>264.5</v>
      </c>
      <c r="E126" s="1898"/>
      <c r="F126" s="1898"/>
      <c r="H126" s="1899" t="s">
        <v>1333</v>
      </c>
      <c r="I126" s="1899"/>
      <c r="J126" s="74"/>
    </row>
    <row r="127" spans="2:10" ht="12.75" customHeight="1" thickBot="1">
      <c r="B127" s="535"/>
      <c r="C127" s="585">
        <v>42</v>
      </c>
      <c r="D127" s="586">
        <v>402.49999999999994</v>
      </c>
      <c r="E127" s="447"/>
      <c r="F127" s="446"/>
      <c r="H127" s="591" t="s">
        <v>1334</v>
      </c>
      <c r="I127" s="592">
        <v>229.99999999999997</v>
      </c>
      <c r="J127" s="519"/>
    </row>
    <row r="128" spans="2:10" ht="12.75" customHeight="1">
      <c r="B128" s="535"/>
      <c r="C128" s="585">
        <v>43</v>
      </c>
      <c r="D128" s="586">
        <v>575</v>
      </c>
      <c r="E128" s="448"/>
      <c r="F128" s="447"/>
      <c r="H128" s="519"/>
      <c r="I128" s="519"/>
      <c r="J128" s="519"/>
    </row>
    <row r="129" spans="1:11" ht="12.75" customHeight="1" thickBot="1">
      <c r="B129" s="535"/>
      <c r="C129" s="585">
        <v>44</v>
      </c>
      <c r="D129" s="586">
        <v>1311</v>
      </c>
      <c r="E129" s="448"/>
      <c r="F129" s="447"/>
      <c r="H129" s="1901" t="s">
        <v>0</v>
      </c>
      <c r="I129" s="1901"/>
      <c r="J129" s="73"/>
    </row>
    <row r="130" spans="1:11" ht="12.75" customHeight="1" thickBot="1">
      <c r="B130" s="535"/>
      <c r="C130" s="589">
        <v>45</v>
      </c>
      <c r="D130" s="590">
        <v>2012.4999999999998</v>
      </c>
      <c r="E130" s="448"/>
      <c r="F130" s="447"/>
      <c r="H130" s="663" t="s">
        <v>125</v>
      </c>
      <c r="I130" s="664" t="s">
        <v>174</v>
      </c>
      <c r="J130" s="74"/>
    </row>
    <row r="131" spans="1:11" ht="12.75" customHeight="1">
      <c r="B131" s="448"/>
      <c r="C131" s="448"/>
      <c r="D131" s="448"/>
      <c r="E131" s="448"/>
      <c r="F131" s="447"/>
      <c r="H131" s="665">
        <v>1</v>
      </c>
      <c r="I131" s="666">
        <v>155.25</v>
      </c>
      <c r="J131" s="74"/>
    </row>
    <row r="132" spans="1:11" ht="12.75" customHeight="1" thickBot="1">
      <c r="B132" s="448"/>
      <c r="C132" s="448"/>
      <c r="D132" s="448"/>
      <c r="E132" s="448"/>
      <c r="F132" s="447"/>
      <c r="H132" s="667">
        <v>2</v>
      </c>
      <c r="I132" s="668">
        <v>161</v>
      </c>
      <c r="J132" s="25"/>
    </row>
    <row r="133" spans="1:11" ht="12.75" customHeight="1" thickBot="1">
      <c r="A133" s="1900" t="s">
        <v>1335</v>
      </c>
      <c r="B133" s="1900"/>
      <c r="C133" s="1900"/>
      <c r="D133" s="1900"/>
      <c r="E133" s="1900"/>
      <c r="F133" s="1900"/>
      <c r="H133" s="669">
        <v>3</v>
      </c>
      <c r="I133" s="670">
        <v>201.24999999999997</v>
      </c>
      <c r="J133" s="77"/>
    </row>
    <row r="134" spans="1:11" ht="12.75" customHeight="1" thickBot="1">
      <c r="A134" s="1902" t="s">
        <v>320</v>
      </c>
      <c r="B134" s="1903"/>
      <c r="C134" s="452" t="s">
        <v>1336</v>
      </c>
      <c r="D134" s="451" t="s">
        <v>320</v>
      </c>
      <c r="E134" s="1904" t="s">
        <v>1336</v>
      </c>
      <c r="F134" s="1905"/>
      <c r="H134" s="593"/>
      <c r="I134" s="594"/>
      <c r="J134" s="77"/>
    </row>
    <row r="135" spans="1:11" ht="12.75" customHeight="1">
      <c r="A135" s="1887" t="s">
        <v>1337</v>
      </c>
      <c r="B135" s="1888"/>
      <c r="C135" s="595">
        <v>80.5</v>
      </c>
      <c r="D135" s="595" t="s">
        <v>1338</v>
      </c>
      <c r="E135" s="1889">
        <f>1.15*130</f>
        <v>149.5</v>
      </c>
      <c r="F135" s="1890"/>
      <c r="H135" s="593"/>
      <c r="I135" s="596"/>
      <c r="J135" s="77"/>
    </row>
    <row r="136" spans="1:11" ht="12.75" customHeight="1">
      <c r="A136" s="1887" t="s">
        <v>1339</v>
      </c>
      <c r="B136" s="1888"/>
      <c r="C136" s="597">
        <v>103.49999999999999</v>
      </c>
      <c r="D136" s="597" t="s">
        <v>1340</v>
      </c>
      <c r="E136" s="1891">
        <f>1.15*160</f>
        <v>184</v>
      </c>
      <c r="F136" s="1892"/>
      <c r="H136" s="518"/>
      <c r="I136" s="518"/>
      <c r="J136" s="518"/>
    </row>
    <row r="137" spans="1:11" ht="12.75" customHeight="1" thickBot="1">
      <c r="A137" s="1893" t="s">
        <v>1341</v>
      </c>
      <c r="B137" s="1894"/>
      <c r="C137" s="598">
        <v>126.49999999999999</v>
      </c>
      <c r="D137" s="598" t="s">
        <v>1342</v>
      </c>
      <c r="E137" s="1895">
        <f>1.15*180</f>
        <v>206.99999999999997</v>
      </c>
      <c r="F137" s="1896"/>
      <c r="H137" s="518"/>
      <c r="I137" s="518"/>
      <c r="J137" s="518"/>
    </row>
    <row r="138" spans="1:11" ht="12.75" customHeight="1">
      <c r="C138" s="555"/>
      <c r="D138" s="555"/>
      <c r="E138" s="156"/>
      <c r="F138" s="25"/>
      <c r="H138" s="156"/>
      <c r="I138" s="156"/>
      <c r="J138" s="156"/>
    </row>
    <row r="139" spans="1:11" ht="12.75" customHeight="1">
      <c r="C139" s="555"/>
      <c r="D139" s="555"/>
      <c r="E139" s="156"/>
      <c r="F139" s="25"/>
      <c r="I139" s="68"/>
    </row>
    <row r="140" spans="1:11" ht="12.75" customHeight="1">
      <c r="C140" s="1884"/>
      <c r="D140" s="1884"/>
      <c r="E140" s="1884"/>
      <c r="F140" s="1884"/>
      <c r="G140" s="1884"/>
      <c r="H140" s="1884"/>
      <c r="I140" s="383"/>
      <c r="J140" s="383"/>
      <c r="K140" s="383"/>
    </row>
    <row r="141" spans="1:11" ht="12.75" customHeight="1">
      <c r="D141" s="68"/>
      <c r="E141" s="68"/>
    </row>
    <row r="142" spans="1:11" ht="12.75" customHeight="1">
      <c r="H142" s="332"/>
      <c r="I142" s="332"/>
      <c r="J142" s="332"/>
    </row>
    <row r="143" spans="1:11" ht="12.75" customHeight="1">
      <c r="D143" s="68"/>
      <c r="E143" s="68"/>
    </row>
    <row r="144" spans="1:11" ht="12.75" customHeight="1">
      <c r="D144" s="68"/>
      <c r="E144" s="68"/>
    </row>
    <row r="145" spans="2:9" ht="12.75" customHeight="1">
      <c r="D145" s="68"/>
      <c r="E145" s="68"/>
    </row>
    <row r="146" spans="2:9" ht="12.75" customHeight="1">
      <c r="D146" s="68"/>
      <c r="E146" s="68"/>
    </row>
    <row r="147" spans="2:9" ht="12.75" customHeight="1">
      <c r="C147" s="282"/>
      <c r="D147" s="68"/>
      <c r="E147" s="68"/>
      <c r="H147" s="282"/>
      <c r="I147" s="282"/>
    </row>
    <row r="148" spans="2:9" ht="12.75" customHeight="1"/>
    <row r="149" spans="2:9" ht="12.75" customHeight="1">
      <c r="B149" s="285"/>
      <c r="C149" s="74"/>
      <c r="D149" s="74"/>
      <c r="E149" s="74"/>
      <c r="G149" s="73"/>
      <c r="H149" s="73"/>
      <c r="I149" s="73"/>
    </row>
    <row r="150" spans="2:9" ht="12.75" customHeight="1">
      <c r="B150" s="285"/>
      <c r="C150" s="74"/>
      <c r="D150" s="74"/>
      <c r="E150" s="74"/>
      <c r="G150" s="73"/>
      <c r="H150" s="73"/>
      <c r="I150" s="73"/>
    </row>
    <row r="151" spans="2:9" ht="12.75" customHeight="1">
      <c r="B151" s="285"/>
      <c r="C151" s="74"/>
      <c r="D151" s="74"/>
      <c r="E151" s="74"/>
      <c r="G151" s="73"/>
      <c r="H151" s="73"/>
      <c r="I151" s="73"/>
    </row>
    <row r="152" spans="2:9" ht="12.75" customHeight="1">
      <c r="B152" s="285"/>
      <c r="C152" s="74"/>
      <c r="D152" s="74"/>
      <c r="E152" s="74"/>
      <c r="G152" s="73"/>
      <c r="H152" s="73"/>
      <c r="I152" s="73"/>
    </row>
    <row r="153" spans="2:9" ht="12.75" customHeight="1">
      <c r="B153" s="285"/>
      <c r="C153" s="74"/>
      <c r="D153" s="74"/>
      <c r="E153" s="74"/>
      <c r="G153" s="73"/>
      <c r="H153" s="73"/>
      <c r="I153" s="73"/>
    </row>
    <row r="154" spans="2:9" ht="12.75" customHeight="1">
      <c r="B154" s="285"/>
      <c r="C154" s="74"/>
      <c r="D154" s="74"/>
      <c r="E154" s="74"/>
      <c r="G154" s="73"/>
      <c r="H154" s="73"/>
      <c r="I154" s="73"/>
    </row>
    <row r="155" spans="2:9" ht="12.75" customHeight="1">
      <c r="B155" s="285"/>
      <c r="C155" s="74"/>
      <c r="D155" s="74"/>
      <c r="E155" s="74"/>
      <c r="G155" s="73"/>
      <c r="H155" s="73"/>
      <c r="I155" s="73"/>
    </row>
    <row r="156" spans="2:9" ht="12.75" customHeight="1">
      <c r="B156" s="285"/>
      <c r="C156" s="74"/>
      <c r="D156" s="74"/>
      <c r="E156" s="74"/>
      <c r="G156" s="73"/>
      <c r="H156" s="73"/>
      <c r="I156" s="73"/>
    </row>
    <row r="157" spans="2:9" ht="12.75" customHeight="1">
      <c r="B157" s="285"/>
      <c r="C157" s="74"/>
      <c r="D157" s="74"/>
      <c r="E157" s="74"/>
      <c r="G157" s="73"/>
      <c r="H157" s="73"/>
      <c r="I157" s="73"/>
    </row>
    <row r="158" spans="2:9" ht="12.75" customHeight="1">
      <c r="B158" s="285"/>
      <c r="C158" s="74"/>
      <c r="D158" s="74"/>
      <c r="E158" s="74"/>
      <c r="G158" s="73"/>
      <c r="H158" s="73"/>
      <c r="I158" s="73"/>
    </row>
    <row r="159" spans="2:9" ht="12.75" customHeight="1">
      <c r="B159" s="285"/>
      <c r="C159" s="74"/>
      <c r="D159" s="74"/>
      <c r="E159" s="74"/>
      <c r="G159" s="73"/>
      <c r="H159" s="73"/>
      <c r="I159" s="73"/>
    </row>
    <row r="160" spans="2:9" ht="12.75" customHeight="1">
      <c r="B160" s="285"/>
      <c r="C160" s="74"/>
      <c r="D160" s="74"/>
      <c r="E160" s="74"/>
      <c r="G160" s="73"/>
      <c r="H160" s="73"/>
      <c r="I160" s="73"/>
    </row>
    <row r="161" spans="2:9" ht="12" customHeight="1">
      <c r="B161" s="285"/>
      <c r="C161" s="74"/>
      <c r="D161" s="74"/>
      <c r="E161" s="74"/>
      <c r="G161" s="73"/>
      <c r="H161" s="73"/>
      <c r="I161" s="73"/>
    </row>
    <row r="162" spans="2:9" ht="12.75" customHeight="1">
      <c r="B162" s="285"/>
      <c r="C162" s="74"/>
      <c r="D162" s="74"/>
      <c r="E162" s="74"/>
    </row>
  </sheetData>
  <mergeCells count="59">
    <mergeCell ref="A1:I6"/>
    <mergeCell ref="B10:D10"/>
    <mergeCell ref="G10:I10"/>
    <mergeCell ref="B7:J7"/>
    <mergeCell ref="B8:D8"/>
    <mergeCell ref="G8:I8"/>
    <mergeCell ref="B9:D9"/>
    <mergeCell ref="G9:I9"/>
    <mergeCell ref="B11:D11"/>
    <mergeCell ref="G11:I11"/>
    <mergeCell ref="B29:D29"/>
    <mergeCell ref="G29:I29"/>
    <mergeCell ref="B30:D30"/>
    <mergeCell ref="G30:I30"/>
    <mergeCell ref="B39:D39"/>
    <mergeCell ref="G39:I39"/>
    <mergeCell ref="B40:D40"/>
    <mergeCell ref="G40:I40"/>
    <mergeCell ref="B49:D49"/>
    <mergeCell ref="G49:I49"/>
    <mergeCell ref="B50:D50"/>
    <mergeCell ref="G50:I50"/>
    <mergeCell ref="B59:D59"/>
    <mergeCell ref="G59:I59"/>
    <mergeCell ref="B65:D65"/>
    <mergeCell ref="G65:I65"/>
    <mergeCell ref="B70:D70"/>
    <mergeCell ref="G70:I70"/>
    <mergeCell ref="C75:I75"/>
    <mergeCell ref="B76:D76"/>
    <mergeCell ref="G76:J76"/>
    <mergeCell ref="G77:I77"/>
    <mergeCell ref="A74:J74"/>
    <mergeCell ref="B87:D87"/>
    <mergeCell ref="B98:J98"/>
    <mergeCell ref="C99:D99"/>
    <mergeCell ref="G99:I99"/>
    <mergeCell ref="B100:D100"/>
    <mergeCell ref="G100:I100"/>
    <mergeCell ref="B101:D101"/>
    <mergeCell ref="G101:I101"/>
    <mergeCell ref="B102:D102"/>
    <mergeCell ref="G102:I102"/>
    <mergeCell ref="E103:E104"/>
    <mergeCell ref="J103:J104"/>
    <mergeCell ref="G120:I120"/>
    <mergeCell ref="E126:F126"/>
    <mergeCell ref="H126:I126"/>
    <mergeCell ref="A133:F133"/>
    <mergeCell ref="H129:I129"/>
    <mergeCell ref="A134:B134"/>
    <mergeCell ref="E134:F134"/>
    <mergeCell ref="A135:B135"/>
    <mergeCell ref="E135:F135"/>
    <mergeCell ref="C140:H140"/>
    <mergeCell ref="A136:B136"/>
    <mergeCell ref="E136:F136"/>
    <mergeCell ref="A137:B137"/>
    <mergeCell ref="E137:F137"/>
  </mergeCells>
  <phoneticPr fontId="7" type="noConversion"/>
  <pageMargins left="0.78740157480314965" right="0.19685039370078741" top="0.19685039370078741" bottom="0.78740157480314965" header="0.51181102362204722" footer="0.51181102362204722"/>
  <pageSetup paperSize="9" scale="80" firstPageNumber="38" orientation="portrait" useFirstPageNumber="1" r:id="rId1"/>
  <headerFooter alignWithMargins="0">
    <oddFooter>&amp;CСтраница &amp;P</oddFooter>
  </headerFooter>
  <rowBreaks count="1" manualBreakCount="1">
    <brk id="73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M65"/>
  <sheetViews>
    <sheetView zoomScaleNormal="100" zoomScaleSheetLayoutView="100" workbookViewId="0">
      <selection activeCell="P16" sqref="P16"/>
    </sheetView>
  </sheetViews>
  <sheetFormatPr defaultRowHeight="12.75"/>
  <cols>
    <col min="1" max="1" width="10.28515625" customWidth="1"/>
    <col min="2" max="2" width="9.42578125" customWidth="1"/>
    <col min="3" max="3" width="8.85546875" customWidth="1"/>
    <col min="4" max="4" width="8.7109375" customWidth="1"/>
    <col min="5" max="5" width="9.7109375" customWidth="1"/>
    <col min="6" max="6" width="9.28515625" customWidth="1"/>
    <col min="7" max="7" width="8.5703125" customWidth="1"/>
    <col min="8" max="8" width="9.7109375" customWidth="1"/>
    <col min="9" max="9" width="10" customWidth="1"/>
    <col min="12" max="12" width="9.140625" hidden="1" customWidth="1"/>
  </cols>
  <sheetData>
    <row r="1" spans="1:13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424"/>
      <c r="M1" s="424"/>
    </row>
    <row r="2" spans="1:13" ht="28.1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55"/>
      <c r="M2" s="55"/>
    </row>
    <row r="3" spans="1:13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425"/>
      <c r="M3" s="425"/>
    </row>
    <row r="4" spans="1:13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425"/>
      <c r="M4" s="425"/>
    </row>
    <row r="5" spans="1:13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"/>
      <c r="M5" s="1"/>
    </row>
    <row r="6" spans="1:13">
      <c r="A6" s="263"/>
      <c r="B6" s="263"/>
      <c r="C6" s="263"/>
      <c r="D6" s="68"/>
      <c r="E6" s="529"/>
      <c r="F6" s="529"/>
      <c r="G6" s="529"/>
      <c r="H6" s="529"/>
      <c r="I6" s="529"/>
      <c r="J6" s="68"/>
      <c r="K6" s="68"/>
      <c r="L6" s="1"/>
      <c r="M6" s="1"/>
    </row>
    <row r="7" spans="1:13" ht="12.75" customHeight="1">
      <c r="A7" s="449"/>
      <c r="B7" s="449"/>
      <c r="C7" s="449"/>
      <c r="D7" s="530"/>
      <c r="E7" s="530"/>
      <c r="F7" s="530"/>
      <c r="G7" s="530"/>
      <c r="H7" s="530"/>
      <c r="I7" s="530"/>
      <c r="J7" s="530"/>
      <c r="K7" s="530"/>
      <c r="L7" s="377"/>
    </row>
    <row r="8" spans="1:13" ht="15" thickBot="1">
      <c r="A8" s="1938" t="s">
        <v>1129</v>
      </c>
      <c r="B8" s="1938"/>
      <c r="C8" s="1938"/>
      <c r="D8" s="263"/>
      <c r="E8" s="1939" t="s">
        <v>279</v>
      </c>
      <c r="F8" s="1939"/>
      <c r="G8" s="1939"/>
      <c r="H8" s="1939"/>
      <c r="I8" s="1939"/>
      <c r="J8" s="1939"/>
      <c r="K8" s="1939"/>
      <c r="L8" s="511"/>
      <c r="M8" s="511"/>
    </row>
    <row r="9" spans="1:13" ht="13.5" thickBot="1">
      <c r="A9" s="451" t="s">
        <v>125</v>
      </c>
      <c r="B9" s="452" t="s">
        <v>486</v>
      </c>
      <c r="C9" s="452" t="s">
        <v>174</v>
      </c>
      <c r="D9" s="198"/>
      <c r="E9" s="1940" t="s">
        <v>746</v>
      </c>
      <c r="F9" s="1940"/>
      <c r="G9" s="1940"/>
      <c r="H9" s="1940"/>
      <c r="I9" s="1940"/>
      <c r="J9" s="1940"/>
      <c r="K9" s="1940"/>
      <c r="L9" s="1"/>
      <c r="M9" s="1"/>
    </row>
    <row r="10" spans="1:13">
      <c r="A10" s="453" t="s">
        <v>280</v>
      </c>
      <c r="B10" s="454">
        <v>150</v>
      </c>
      <c r="C10" s="454">
        <v>2369</v>
      </c>
      <c r="D10" s="198"/>
      <c r="E10" s="1941" t="s">
        <v>269</v>
      </c>
      <c r="F10" s="1603"/>
      <c r="G10" s="1517"/>
      <c r="H10" s="71" t="s">
        <v>438</v>
      </c>
      <c r="I10" s="1516" t="s">
        <v>270</v>
      </c>
      <c r="J10" s="1517"/>
      <c r="K10" s="219" t="s">
        <v>174</v>
      </c>
      <c r="L10" s="1"/>
      <c r="M10" s="1"/>
    </row>
    <row r="11" spans="1:13">
      <c r="A11" s="455" t="s">
        <v>281</v>
      </c>
      <c r="B11" s="456">
        <v>200</v>
      </c>
      <c r="C11" s="456">
        <v>2541.5</v>
      </c>
      <c r="D11" s="244"/>
      <c r="E11" s="1924" t="s">
        <v>271</v>
      </c>
      <c r="F11" s="1925"/>
      <c r="G11" s="1926"/>
      <c r="H11" s="175">
        <v>2.5</v>
      </c>
      <c r="I11" s="1936" t="s">
        <v>627</v>
      </c>
      <c r="J11" s="1937"/>
      <c r="K11" s="161">
        <v>3185.4999999999995</v>
      </c>
      <c r="L11" s="1"/>
      <c r="M11" s="1"/>
    </row>
    <row r="12" spans="1:13">
      <c r="A12" s="455" t="s">
        <v>282</v>
      </c>
      <c r="B12" s="456">
        <v>250</v>
      </c>
      <c r="C12" s="456">
        <v>2840.5</v>
      </c>
      <c r="D12" s="279"/>
      <c r="E12" s="1924" t="s">
        <v>272</v>
      </c>
      <c r="F12" s="1925"/>
      <c r="G12" s="1926"/>
      <c r="H12" s="8">
        <v>3.15</v>
      </c>
      <c r="I12" s="1934" t="s">
        <v>958</v>
      </c>
      <c r="J12" s="1935"/>
      <c r="K12" s="15">
        <v>3403.9999999999995</v>
      </c>
      <c r="L12" s="1"/>
      <c r="M12" s="1"/>
    </row>
    <row r="13" spans="1:13">
      <c r="A13" s="455" t="s">
        <v>283</v>
      </c>
      <c r="B13" s="456">
        <v>315</v>
      </c>
      <c r="C13" s="456">
        <v>3449.9999999999995</v>
      </c>
      <c r="D13" s="25"/>
      <c r="E13" s="1924" t="s">
        <v>273</v>
      </c>
      <c r="F13" s="1925"/>
      <c r="G13" s="1926"/>
      <c r="H13" s="75">
        <v>4</v>
      </c>
      <c r="I13" s="1927" t="s">
        <v>197</v>
      </c>
      <c r="J13" s="1928"/>
      <c r="K13" s="15">
        <v>3461.4999999999995</v>
      </c>
      <c r="L13" s="1"/>
      <c r="M13" s="1"/>
    </row>
    <row r="14" spans="1:13">
      <c r="A14" s="455" t="s">
        <v>284</v>
      </c>
      <c r="B14" s="456">
        <v>400</v>
      </c>
      <c r="C14" s="456">
        <v>4209</v>
      </c>
      <c r="D14" s="25"/>
      <c r="E14" s="1924" t="s">
        <v>275</v>
      </c>
      <c r="F14" s="1925"/>
      <c r="G14" s="1926"/>
      <c r="H14" s="75">
        <v>5</v>
      </c>
      <c r="I14" s="1927" t="s">
        <v>204</v>
      </c>
      <c r="J14" s="1928"/>
      <c r="K14" s="15">
        <v>3806.4999999999995</v>
      </c>
      <c r="L14" s="1"/>
      <c r="M14" s="1"/>
    </row>
    <row r="15" spans="1:13">
      <c r="A15" s="455" t="s">
        <v>285</v>
      </c>
      <c r="B15" s="456">
        <v>500</v>
      </c>
      <c r="C15" s="456">
        <v>5704</v>
      </c>
      <c r="D15" s="25"/>
      <c r="E15" s="1924" t="s">
        <v>276</v>
      </c>
      <c r="F15" s="1925"/>
      <c r="G15" s="1926"/>
      <c r="H15" s="75">
        <v>6.3</v>
      </c>
      <c r="I15" s="1927" t="s">
        <v>274</v>
      </c>
      <c r="J15" s="1928"/>
      <c r="K15" s="15">
        <v>4623</v>
      </c>
      <c r="L15" s="1"/>
      <c r="M15" s="1"/>
    </row>
    <row r="16" spans="1:13">
      <c r="A16" s="455" t="s">
        <v>286</v>
      </c>
      <c r="B16" s="456">
        <v>630</v>
      </c>
      <c r="C16" s="456">
        <v>9395.5</v>
      </c>
      <c r="D16" s="25"/>
      <c r="E16" s="1924" t="s">
        <v>277</v>
      </c>
      <c r="F16" s="1925"/>
      <c r="G16" s="1926"/>
      <c r="H16" s="75">
        <v>8</v>
      </c>
      <c r="I16" s="1927" t="s">
        <v>218</v>
      </c>
      <c r="J16" s="1928"/>
      <c r="K16" s="15">
        <v>6163.9999999999991</v>
      </c>
      <c r="L16" s="1"/>
      <c r="M16" s="1"/>
    </row>
    <row r="17" spans="1:13">
      <c r="A17" s="455" t="s">
        <v>287</v>
      </c>
      <c r="B17" s="456">
        <v>800</v>
      </c>
      <c r="C17" s="456">
        <v>14351.999999999998</v>
      </c>
      <c r="D17" s="25"/>
      <c r="E17" s="1924" t="s">
        <v>959</v>
      </c>
      <c r="F17" s="1925"/>
      <c r="G17" s="1926"/>
      <c r="H17" s="75">
        <v>10</v>
      </c>
      <c r="I17" s="1927" t="s">
        <v>223</v>
      </c>
      <c r="J17" s="1928"/>
      <c r="K17" s="15">
        <v>8556</v>
      </c>
      <c r="L17" s="1"/>
      <c r="M17" s="1"/>
    </row>
    <row r="18" spans="1:13" ht="13.5" thickBot="1">
      <c r="A18" s="455" t="s">
        <v>288</v>
      </c>
      <c r="B18" s="456">
        <v>1000</v>
      </c>
      <c r="C18" s="456" t="s">
        <v>134</v>
      </c>
      <c r="D18" s="25"/>
      <c r="E18" s="1929" t="s">
        <v>960</v>
      </c>
      <c r="F18" s="1930"/>
      <c r="G18" s="1931"/>
      <c r="H18" s="76">
        <v>12.5</v>
      </c>
      <c r="I18" s="1932" t="s">
        <v>278</v>
      </c>
      <c r="J18" s="1933"/>
      <c r="K18" s="16">
        <v>11959.999999999998</v>
      </c>
      <c r="L18" s="1"/>
      <c r="M18" s="1"/>
    </row>
    <row r="19" spans="1:13" ht="13.5" thickBot="1">
      <c r="A19" s="465" t="s">
        <v>289</v>
      </c>
      <c r="B19" s="466">
        <v>1250</v>
      </c>
      <c r="C19" s="466" t="s">
        <v>134</v>
      </c>
      <c r="D19" s="245"/>
      <c r="E19" s="245"/>
      <c r="F19" s="1"/>
      <c r="G19" s="263"/>
      <c r="H19" s="531"/>
      <c r="I19" s="263"/>
      <c r="J19" s="1"/>
      <c r="K19" s="1"/>
      <c r="L19" s="1"/>
      <c r="M19" s="1"/>
    </row>
    <row r="20" spans="1:13" ht="12.75" customHeight="1">
      <c r="A20" s="198"/>
      <c r="B20" s="198"/>
      <c r="C20" s="198"/>
      <c r="D20" s="198"/>
      <c r="E20" s="198"/>
      <c r="F20" s="1"/>
      <c r="G20" s="263"/>
      <c r="H20" s="531"/>
      <c r="I20" s="263"/>
      <c r="J20" s="1"/>
      <c r="K20" s="1"/>
      <c r="L20" s="1"/>
      <c r="M20" s="1"/>
    </row>
    <row r="21" spans="1:13" ht="13.5" customHeight="1">
      <c r="A21" s="198"/>
      <c r="B21" s="198"/>
      <c r="C21" s="198"/>
      <c r="D21" s="198"/>
      <c r="E21" s="198"/>
      <c r="F21" s="1"/>
      <c r="G21" s="263"/>
      <c r="H21" s="531"/>
      <c r="I21" s="263"/>
      <c r="J21" s="1"/>
      <c r="K21" s="1"/>
      <c r="L21" s="1"/>
      <c r="M21" s="1"/>
    </row>
    <row r="22" spans="1:13" ht="15.75" customHeight="1" thickBot="1">
      <c r="A22" s="269" t="s">
        <v>1280</v>
      </c>
      <c r="B22" s="269"/>
      <c r="C22" s="269"/>
      <c r="D22" s="269"/>
      <c r="E22" s="1735" t="s">
        <v>974</v>
      </c>
      <c r="F22" s="1735"/>
      <c r="G22" s="1735"/>
      <c r="H22" s="1735"/>
      <c r="I22" s="1735"/>
      <c r="J22" s="1735"/>
      <c r="K22" s="1735"/>
      <c r="L22" s="1"/>
      <c r="M22" s="1"/>
    </row>
    <row r="23" spans="1:13" ht="13.5" thickBot="1">
      <c r="A23" s="486" t="s">
        <v>1175</v>
      </c>
      <c r="B23" s="52" t="s">
        <v>1192</v>
      </c>
      <c r="C23" s="487" t="s">
        <v>174</v>
      </c>
      <c r="D23" s="279"/>
      <c r="E23" s="1917" t="s">
        <v>615</v>
      </c>
      <c r="F23" s="1918"/>
      <c r="G23" s="1919"/>
      <c r="H23" s="138"/>
      <c r="I23" s="1917" t="s">
        <v>616</v>
      </c>
      <c r="J23" s="1918"/>
      <c r="K23" s="1919"/>
      <c r="L23" s="1"/>
      <c r="M23" s="1"/>
    </row>
    <row r="24" spans="1:13" ht="15.75" customHeight="1" thickBot="1">
      <c r="A24" s="485" t="s">
        <v>1176</v>
      </c>
      <c r="B24" s="358">
        <v>3</v>
      </c>
      <c r="C24" s="542">
        <v>14547.499999999998</v>
      </c>
      <c r="D24" s="25"/>
      <c r="E24" s="249" t="s">
        <v>269</v>
      </c>
      <c r="F24" s="250" t="s">
        <v>614</v>
      </c>
      <c r="G24" s="90" t="s">
        <v>174</v>
      </c>
      <c r="H24" s="251"/>
      <c r="I24" s="249" t="s">
        <v>269</v>
      </c>
      <c r="J24" s="252" t="s">
        <v>614</v>
      </c>
      <c r="K24" s="90" t="s">
        <v>174</v>
      </c>
      <c r="L24" s="1"/>
      <c r="M24" s="1"/>
    </row>
    <row r="25" spans="1:13">
      <c r="A25" s="483" t="s">
        <v>1177</v>
      </c>
      <c r="B25" s="289">
        <v>4.8</v>
      </c>
      <c r="C25" s="543">
        <v>15248.999999999998</v>
      </c>
      <c r="D25" s="25"/>
      <c r="E25" s="132" t="s">
        <v>660</v>
      </c>
      <c r="F25" s="30" t="s">
        <v>661</v>
      </c>
      <c r="G25" s="14">
        <v>1138.5</v>
      </c>
      <c r="H25" s="74"/>
      <c r="I25" s="132" t="s">
        <v>662</v>
      </c>
      <c r="J25" s="12" t="s">
        <v>663</v>
      </c>
      <c r="K25" s="177">
        <v>1632.9999999999998</v>
      </c>
      <c r="L25" s="1"/>
      <c r="M25" s="1"/>
    </row>
    <row r="26" spans="1:13">
      <c r="A26" s="483" t="s">
        <v>1178</v>
      </c>
      <c r="B26" s="289">
        <v>7.2</v>
      </c>
      <c r="C26" s="543">
        <v>16813</v>
      </c>
      <c r="D26" s="25"/>
      <c r="E26" s="130" t="s">
        <v>664</v>
      </c>
      <c r="F26" s="166" t="s">
        <v>665</v>
      </c>
      <c r="G26" s="15">
        <v>1150</v>
      </c>
      <c r="H26" s="74"/>
      <c r="I26" s="130" t="s">
        <v>666</v>
      </c>
      <c r="J26" s="11" t="s">
        <v>620</v>
      </c>
      <c r="K26" s="177">
        <v>1655.9999999999998</v>
      </c>
    </row>
    <row r="27" spans="1:13">
      <c r="A27" s="483" t="s">
        <v>1179</v>
      </c>
      <c r="B27" s="289">
        <v>9</v>
      </c>
      <c r="C27" s="543">
        <v>24828.499999999996</v>
      </c>
      <c r="D27" s="25"/>
      <c r="E27" s="130" t="s">
        <v>667</v>
      </c>
      <c r="F27" s="166" t="s">
        <v>668</v>
      </c>
      <c r="G27" s="15">
        <v>1196</v>
      </c>
      <c r="H27" s="74"/>
      <c r="I27" s="130" t="s">
        <v>669</v>
      </c>
      <c r="J27" s="8" t="s">
        <v>670</v>
      </c>
      <c r="K27" s="177">
        <v>1747.9999999999998</v>
      </c>
    </row>
    <row r="28" spans="1:13">
      <c r="A28" s="483" t="s">
        <v>1180</v>
      </c>
      <c r="B28" s="289">
        <v>11.4</v>
      </c>
      <c r="C28" s="543">
        <v>31279.999999999996</v>
      </c>
      <c r="D28" s="25"/>
      <c r="E28" s="130" t="s">
        <v>671</v>
      </c>
      <c r="F28" s="166" t="s">
        <v>672</v>
      </c>
      <c r="G28" s="15">
        <v>1219</v>
      </c>
      <c r="H28" s="74"/>
      <c r="I28" s="130" t="s">
        <v>673</v>
      </c>
      <c r="J28" s="8" t="s">
        <v>600</v>
      </c>
      <c r="K28" s="177">
        <v>1759.4999999999998</v>
      </c>
    </row>
    <row r="29" spans="1:13">
      <c r="A29" s="483" t="s">
        <v>1181</v>
      </c>
      <c r="B29" s="289">
        <v>15.6</v>
      </c>
      <c r="C29" s="543">
        <v>38709</v>
      </c>
      <c r="D29" s="25"/>
      <c r="E29" s="130" t="s">
        <v>674</v>
      </c>
      <c r="F29" s="166" t="s">
        <v>675</v>
      </c>
      <c r="G29" s="15">
        <v>1253.5</v>
      </c>
      <c r="H29" s="74"/>
      <c r="I29" s="130" t="s">
        <v>676</v>
      </c>
      <c r="J29" s="8" t="s">
        <v>175</v>
      </c>
      <c r="K29" s="177">
        <v>1828.4999999999998</v>
      </c>
    </row>
    <row r="30" spans="1:13">
      <c r="A30" s="483" t="s">
        <v>1182</v>
      </c>
      <c r="B30" s="289">
        <v>21.6</v>
      </c>
      <c r="C30" s="543">
        <v>48679.499999999993</v>
      </c>
      <c r="D30" s="68"/>
      <c r="E30" s="130" t="s">
        <v>677</v>
      </c>
      <c r="F30" s="166" t="s">
        <v>678</v>
      </c>
      <c r="G30" s="317">
        <v>1311</v>
      </c>
      <c r="H30" s="74"/>
      <c r="I30" s="130" t="s">
        <v>679</v>
      </c>
      <c r="J30" s="8" t="s">
        <v>680</v>
      </c>
      <c r="K30" s="177">
        <v>1977.9999999999998</v>
      </c>
    </row>
    <row r="31" spans="1:13" ht="14.25">
      <c r="A31" s="483" t="s">
        <v>1183</v>
      </c>
      <c r="B31" s="289">
        <v>31</v>
      </c>
      <c r="C31" s="543">
        <v>56694.999999999993</v>
      </c>
      <c r="D31" s="247"/>
      <c r="E31" s="130" t="s">
        <v>682</v>
      </c>
      <c r="F31" s="166" t="s">
        <v>683</v>
      </c>
      <c r="G31" s="317">
        <v>1391.5</v>
      </c>
      <c r="H31" s="74"/>
      <c r="I31" s="130" t="s">
        <v>684</v>
      </c>
      <c r="J31" s="8" t="s">
        <v>627</v>
      </c>
      <c r="K31" s="177">
        <v>2081.5</v>
      </c>
      <c r="L31" s="311"/>
      <c r="M31" s="311"/>
    </row>
    <row r="32" spans="1:13" ht="13.5" thickBot="1">
      <c r="A32" s="483" t="s">
        <v>1184</v>
      </c>
      <c r="B32" s="289">
        <v>37</v>
      </c>
      <c r="C32" s="543">
        <v>71748.5</v>
      </c>
      <c r="D32" s="247"/>
      <c r="E32" s="130" t="s">
        <v>685</v>
      </c>
      <c r="F32" s="166" t="s">
        <v>686</v>
      </c>
      <c r="G32" s="317">
        <v>1483.4999999999998</v>
      </c>
      <c r="H32" s="74"/>
      <c r="I32" s="130" t="s">
        <v>687</v>
      </c>
      <c r="J32" s="8" t="s">
        <v>688</v>
      </c>
      <c r="K32" s="177">
        <v>2127.5</v>
      </c>
      <c r="L32" s="316"/>
      <c r="M32" s="247"/>
    </row>
    <row r="33" spans="1:11" ht="13.5" customHeight="1">
      <c r="A33" s="483" t="s">
        <v>1185</v>
      </c>
      <c r="B33" s="289">
        <v>44</v>
      </c>
      <c r="C33" s="543">
        <v>90516.5</v>
      </c>
      <c r="D33" s="247"/>
      <c r="E33" s="130" t="s">
        <v>689</v>
      </c>
      <c r="F33" s="166" t="s">
        <v>690</v>
      </c>
      <c r="G33" s="317">
        <v>1552.4999999999998</v>
      </c>
      <c r="H33" s="74"/>
      <c r="I33" s="130" t="s">
        <v>691</v>
      </c>
      <c r="J33" s="8" t="s">
        <v>692</v>
      </c>
      <c r="K33" s="177">
        <v>2150.5</v>
      </c>
    </row>
    <row r="34" spans="1:11" ht="12.75" customHeight="1">
      <c r="A34" s="483" t="s">
        <v>1186</v>
      </c>
      <c r="B34" s="289">
        <v>55</v>
      </c>
      <c r="C34" s="543">
        <v>109088.99999999999</v>
      </c>
      <c r="D34" s="247"/>
      <c r="E34" s="130" t="s">
        <v>693</v>
      </c>
      <c r="F34" s="166" t="s">
        <v>694</v>
      </c>
      <c r="G34" s="317">
        <v>1632.9999999999998</v>
      </c>
      <c r="H34" s="74"/>
      <c r="I34" s="130" t="s">
        <v>695</v>
      </c>
      <c r="J34" s="8" t="s">
        <v>176</v>
      </c>
      <c r="K34" s="177">
        <v>2277</v>
      </c>
    </row>
    <row r="35" spans="1:11" ht="12.75" customHeight="1">
      <c r="A35" s="483" t="s">
        <v>1187</v>
      </c>
      <c r="B35" s="289">
        <v>73</v>
      </c>
      <c r="C35" s="543">
        <v>125901.99999999999</v>
      </c>
      <c r="D35" s="247"/>
      <c r="E35" s="130" t="s">
        <v>696</v>
      </c>
      <c r="F35" s="166" t="s">
        <v>697</v>
      </c>
      <c r="G35" s="317">
        <v>1655.9999999999998</v>
      </c>
      <c r="H35" s="74"/>
      <c r="I35" s="130" t="s">
        <v>698</v>
      </c>
      <c r="J35" s="8" t="s">
        <v>699</v>
      </c>
      <c r="K35" s="177">
        <v>2300</v>
      </c>
    </row>
    <row r="36" spans="1:11" ht="12.75" customHeight="1">
      <c r="A36" s="483" t="s">
        <v>1188</v>
      </c>
      <c r="B36" s="289">
        <v>89</v>
      </c>
      <c r="C36" s="543">
        <v>164024.5</v>
      </c>
      <c r="D36" s="247"/>
      <c r="E36" s="130" t="s">
        <v>700</v>
      </c>
      <c r="F36" s="166" t="s">
        <v>701</v>
      </c>
      <c r="G36" s="317">
        <v>1816.9999999999998</v>
      </c>
      <c r="H36" s="74"/>
      <c r="I36" s="130" t="s">
        <v>702</v>
      </c>
      <c r="J36" s="8" t="s">
        <v>601</v>
      </c>
      <c r="K36" s="177">
        <v>2564.5</v>
      </c>
    </row>
    <row r="37" spans="1:11" ht="12.75" customHeight="1">
      <c r="A37" s="483" t="s">
        <v>1189</v>
      </c>
      <c r="B37" s="289">
        <v>108</v>
      </c>
      <c r="C37" s="543">
        <v>191394.49999999997</v>
      </c>
      <c r="D37" s="247"/>
      <c r="E37" s="130" t="s">
        <v>703</v>
      </c>
      <c r="F37" s="166" t="s">
        <v>704</v>
      </c>
      <c r="G37" s="317">
        <v>2035.4999999999998</v>
      </c>
      <c r="H37" s="74"/>
      <c r="I37" s="130" t="s">
        <v>705</v>
      </c>
      <c r="J37" s="8" t="s">
        <v>197</v>
      </c>
      <c r="K37" s="177">
        <v>2771.5</v>
      </c>
    </row>
    <row r="38" spans="1:11" ht="12.75" customHeight="1">
      <c r="A38" s="483" t="s">
        <v>1190</v>
      </c>
      <c r="B38" s="289">
        <v>131</v>
      </c>
      <c r="C38" s="543">
        <v>233035.99999999997</v>
      </c>
      <c r="D38" s="247"/>
      <c r="E38" s="130" t="s">
        <v>706</v>
      </c>
      <c r="F38" s="166" t="s">
        <v>707</v>
      </c>
      <c r="G38" s="15">
        <v>2242.5</v>
      </c>
      <c r="H38" s="74"/>
      <c r="I38" s="130" t="s">
        <v>708</v>
      </c>
      <c r="J38" s="8" t="s">
        <v>709</v>
      </c>
      <c r="K38" s="177">
        <v>3070.4999999999995</v>
      </c>
    </row>
    <row r="39" spans="1:11" ht="12.75" customHeight="1" thickBot="1">
      <c r="A39" s="484" t="s">
        <v>1191</v>
      </c>
      <c r="B39" s="359">
        <v>175</v>
      </c>
      <c r="C39" s="544">
        <v>276632.5</v>
      </c>
      <c r="D39" s="247"/>
      <c r="E39" s="130" t="s">
        <v>710</v>
      </c>
      <c r="F39" s="166" t="s">
        <v>711</v>
      </c>
      <c r="G39" s="15">
        <v>2380.5</v>
      </c>
      <c r="H39" s="74"/>
      <c r="I39" s="130" t="s">
        <v>712</v>
      </c>
      <c r="J39" s="8" t="s">
        <v>713</v>
      </c>
      <c r="K39" s="177">
        <v>3127.9999999999995</v>
      </c>
    </row>
    <row r="40" spans="1:11" ht="12.75" customHeight="1">
      <c r="D40" s="247"/>
      <c r="E40" s="130" t="s">
        <v>714</v>
      </c>
      <c r="F40" s="166" t="s">
        <v>715</v>
      </c>
      <c r="G40" s="168">
        <v>2633.5</v>
      </c>
      <c r="H40" s="74"/>
      <c r="I40" s="130" t="s">
        <v>716</v>
      </c>
      <c r="J40" s="8" t="s">
        <v>204</v>
      </c>
      <c r="K40" s="177">
        <v>3461.4999999999995</v>
      </c>
    </row>
    <row r="41" spans="1:11" ht="13.5" customHeight="1">
      <c r="A41" s="540"/>
      <c r="B41" s="540"/>
      <c r="C41" s="540"/>
      <c r="D41" s="247"/>
      <c r="E41" s="130" t="s">
        <v>717</v>
      </c>
      <c r="F41" s="34" t="s">
        <v>718</v>
      </c>
      <c r="G41" s="15">
        <v>2955.4999999999995</v>
      </c>
      <c r="H41" s="74"/>
      <c r="I41" s="130" t="s">
        <v>719</v>
      </c>
      <c r="J41" s="8" t="s">
        <v>720</v>
      </c>
      <c r="K41" s="177">
        <v>3633.9999999999995</v>
      </c>
    </row>
    <row r="42" spans="1:11" ht="16.5" customHeight="1">
      <c r="A42" s="279"/>
      <c r="B42" s="279"/>
      <c r="C42" s="279"/>
      <c r="D42" s="247"/>
      <c r="E42" s="130" t="s">
        <v>721</v>
      </c>
      <c r="F42" s="166" t="s">
        <v>722</v>
      </c>
      <c r="G42" s="168">
        <v>3725.9999999999995</v>
      </c>
      <c r="H42" s="74"/>
      <c r="I42" s="130" t="s">
        <v>723</v>
      </c>
      <c r="J42" s="8" t="s">
        <v>724</v>
      </c>
      <c r="K42" s="318">
        <v>3806.4999999999995</v>
      </c>
    </row>
    <row r="43" spans="1:11" ht="13.5" customHeight="1">
      <c r="A43" s="1922"/>
      <c r="B43" s="1923"/>
      <c r="C43" s="1923"/>
      <c r="D43" s="247"/>
      <c r="E43" s="197" t="s">
        <v>725</v>
      </c>
      <c r="F43" s="512" t="s">
        <v>726</v>
      </c>
      <c r="G43" s="168">
        <v>4565.5</v>
      </c>
      <c r="H43" s="74"/>
      <c r="I43" s="197" t="s">
        <v>727</v>
      </c>
      <c r="J43" s="9" t="s">
        <v>728</v>
      </c>
      <c r="K43" s="318">
        <v>4278</v>
      </c>
    </row>
    <row r="44" spans="1:11" ht="13.5" customHeight="1" thickBot="1">
      <c r="A44" s="254"/>
      <c r="B44" s="25"/>
      <c r="C44" s="25"/>
      <c r="D44" s="247"/>
      <c r="E44" s="131" t="s">
        <v>725</v>
      </c>
      <c r="F44" s="36" t="s">
        <v>726</v>
      </c>
      <c r="G44" s="16">
        <v>4565.5</v>
      </c>
      <c r="H44" s="74"/>
      <c r="I44" s="131" t="s">
        <v>727</v>
      </c>
      <c r="J44" s="13" t="s">
        <v>728</v>
      </c>
      <c r="K44" s="178">
        <v>4278</v>
      </c>
    </row>
    <row r="45" spans="1:11" ht="13.5" customHeight="1">
      <c r="A45" s="254"/>
      <c r="B45" s="25"/>
      <c r="C45" s="25"/>
      <c r="D45" s="198"/>
      <c r="E45" s="1922"/>
      <c r="F45" s="1923"/>
      <c r="G45" s="1923"/>
      <c r="H45" s="138"/>
      <c r="I45" s="1922"/>
      <c r="J45" s="1922"/>
      <c r="K45" s="1922"/>
    </row>
    <row r="46" spans="1:11" ht="12" customHeight="1">
      <c r="A46" s="254"/>
      <c r="B46" s="25"/>
      <c r="C46" s="25"/>
      <c r="D46" s="198"/>
      <c r="E46" s="536"/>
      <c r="F46" s="82"/>
      <c r="G46" s="279"/>
      <c r="H46" s="251"/>
      <c r="I46" s="536"/>
      <c r="J46" s="537"/>
      <c r="K46" s="279"/>
    </row>
    <row r="47" spans="1:11" ht="13.5" thickBot="1">
      <c r="A47" s="254"/>
      <c r="B47" s="25"/>
      <c r="C47" s="25"/>
      <c r="D47" s="540"/>
      <c r="E47" s="1920" t="s">
        <v>973</v>
      </c>
      <c r="F47" s="1921"/>
      <c r="G47" s="1921"/>
      <c r="H47" s="1921"/>
      <c r="I47" s="1921"/>
      <c r="J47" s="1921"/>
      <c r="K47" s="1921"/>
    </row>
    <row r="48" spans="1:11" ht="23.25" thickBot="1">
      <c r="A48" s="254"/>
      <c r="B48" s="25"/>
      <c r="C48" s="279"/>
      <c r="D48" s="514"/>
      <c r="E48" s="87" t="s">
        <v>269</v>
      </c>
      <c r="F48" s="230" t="s">
        <v>614</v>
      </c>
      <c r="G48" s="195" t="s">
        <v>174</v>
      </c>
      <c r="H48" s="514"/>
      <c r="I48" s="199" t="s">
        <v>681</v>
      </c>
      <c r="J48" s="230" t="s">
        <v>614</v>
      </c>
      <c r="K48" s="195" t="s">
        <v>174</v>
      </c>
    </row>
    <row r="49" spans="1:11" ht="15.75" customHeight="1" thickBot="1">
      <c r="A49" s="254"/>
      <c r="B49" s="25"/>
      <c r="C49" s="400"/>
      <c r="D49" s="545"/>
      <c r="E49" s="515" t="s">
        <v>615</v>
      </c>
      <c r="F49" s="516"/>
      <c r="G49" s="517"/>
      <c r="H49" s="545"/>
      <c r="I49" s="1917" t="s">
        <v>616</v>
      </c>
      <c r="J49" s="1918"/>
      <c r="K49" s="1919"/>
    </row>
    <row r="50" spans="1:11">
      <c r="A50" s="254"/>
      <c r="B50" s="538"/>
      <c r="C50" s="254"/>
      <c r="D50" s="513"/>
      <c r="E50" s="248" t="s">
        <v>617</v>
      </c>
      <c r="F50" s="11" t="s">
        <v>618</v>
      </c>
      <c r="G50" s="167">
        <v>1644.4999999999998</v>
      </c>
      <c r="H50" s="513"/>
      <c r="I50" s="256" t="s">
        <v>619</v>
      </c>
      <c r="J50" s="11" t="s">
        <v>620</v>
      </c>
      <c r="K50" s="167">
        <v>1391.5</v>
      </c>
    </row>
    <row r="51" spans="1:11">
      <c r="A51" s="254"/>
      <c r="B51" s="538"/>
      <c r="C51" s="254"/>
      <c r="D51" s="513"/>
      <c r="E51" s="231" t="s">
        <v>621</v>
      </c>
      <c r="F51" s="8" t="s">
        <v>622</v>
      </c>
      <c r="G51" s="15">
        <v>1805.4999999999998</v>
      </c>
      <c r="H51" s="513"/>
      <c r="I51" s="257" t="s">
        <v>623</v>
      </c>
      <c r="J51" s="8" t="s">
        <v>175</v>
      </c>
      <c r="K51" s="15">
        <v>1483.4999999999998</v>
      </c>
    </row>
    <row r="52" spans="1:11">
      <c r="A52" s="254"/>
      <c r="B52" s="255"/>
      <c r="C52" s="254"/>
      <c r="D52" s="513"/>
      <c r="E52" s="231" t="s">
        <v>624</v>
      </c>
      <c r="F52" s="8" t="s">
        <v>625</v>
      </c>
      <c r="G52" s="15">
        <v>2058.5</v>
      </c>
      <c r="H52" s="513"/>
      <c r="I52" s="257" t="s">
        <v>626</v>
      </c>
      <c r="J52" s="8" t="s">
        <v>627</v>
      </c>
      <c r="K52" s="15">
        <v>1563.9999999999998</v>
      </c>
    </row>
    <row r="53" spans="1:11" ht="13.5" customHeight="1">
      <c r="A53" s="539"/>
      <c r="B53" s="279"/>
      <c r="C53" s="254"/>
      <c r="D53" s="513"/>
      <c r="E53" s="231" t="s">
        <v>628</v>
      </c>
      <c r="F53" s="8" t="s">
        <v>629</v>
      </c>
      <c r="G53" s="15">
        <v>2530</v>
      </c>
      <c r="H53" s="513"/>
      <c r="I53" s="257" t="s">
        <v>630</v>
      </c>
      <c r="J53" s="8" t="s">
        <v>197</v>
      </c>
      <c r="K53" s="15">
        <v>1966.4999999999998</v>
      </c>
    </row>
    <row r="54" spans="1:11" ht="13.5" customHeight="1">
      <c r="A54" s="400"/>
      <c r="B54" s="400"/>
      <c r="C54" s="254"/>
      <c r="D54" s="513"/>
      <c r="E54" s="231" t="s">
        <v>631</v>
      </c>
      <c r="F54" s="8" t="s">
        <v>632</v>
      </c>
      <c r="G54" s="15">
        <v>3070.4999999999995</v>
      </c>
      <c r="H54" s="513"/>
      <c r="I54" s="257" t="s">
        <v>633</v>
      </c>
      <c r="J54" s="8" t="s">
        <v>204</v>
      </c>
      <c r="K54" s="15">
        <v>2633.5</v>
      </c>
    </row>
    <row r="55" spans="1:11">
      <c r="A55" s="260"/>
      <c r="B55" s="25"/>
      <c r="C55" s="254"/>
      <c r="D55" s="513"/>
      <c r="E55" s="231" t="s">
        <v>634</v>
      </c>
      <c r="F55" s="8" t="s">
        <v>635</v>
      </c>
      <c r="G55" s="15">
        <v>4059.4999999999995</v>
      </c>
      <c r="H55" s="513"/>
      <c r="I55" s="257" t="s">
        <v>636</v>
      </c>
      <c r="J55" s="8" t="s">
        <v>218</v>
      </c>
      <c r="K55" s="15">
        <v>3265.9999999999995</v>
      </c>
    </row>
    <row r="56" spans="1:11" ht="13.5" thickBot="1">
      <c r="A56" s="260"/>
      <c r="B56" s="25"/>
      <c r="C56" s="254"/>
      <c r="D56" s="541"/>
      <c r="E56" s="231" t="s">
        <v>637</v>
      </c>
      <c r="F56" s="122" t="s">
        <v>638</v>
      </c>
      <c r="G56" s="15">
        <v>5060</v>
      </c>
      <c r="H56" s="541"/>
      <c r="I56" s="258" t="s">
        <v>639</v>
      </c>
      <c r="J56" s="123" t="s">
        <v>223</v>
      </c>
      <c r="K56" s="16">
        <v>3967.4999999999995</v>
      </c>
    </row>
    <row r="57" spans="1:11" ht="13.5" thickBot="1">
      <c r="A57" s="260"/>
      <c r="B57" s="25"/>
      <c r="C57" s="254"/>
      <c r="D57" s="541"/>
      <c r="E57" s="232" t="s">
        <v>640</v>
      </c>
      <c r="F57" s="123" t="s">
        <v>641</v>
      </c>
      <c r="G57" s="16">
        <v>6416.9999999999991</v>
      </c>
      <c r="H57" s="74"/>
      <c r="I57" s="285"/>
      <c r="J57" s="25"/>
      <c r="K57" s="25"/>
    </row>
    <row r="58" spans="1:11">
      <c r="A58" s="260"/>
      <c r="B58" s="25"/>
      <c r="C58" s="25"/>
      <c r="D58" s="253"/>
      <c r="E58" s="285"/>
      <c r="F58" s="25"/>
      <c r="G58" s="538"/>
      <c r="H58" s="74"/>
      <c r="I58" s="285"/>
      <c r="J58" s="25"/>
      <c r="K58" s="25"/>
    </row>
    <row r="59" spans="1:11">
      <c r="A59" s="260"/>
      <c r="B59" s="25"/>
      <c r="C59" s="25"/>
      <c r="D59" s="244"/>
      <c r="E59" s="285"/>
      <c r="F59" s="25"/>
      <c r="G59" s="538"/>
      <c r="H59" s="74"/>
      <c r="I59" s="285"/>
      <c r="J59" s="25"/>
      <c r="K59" s="25"/>
    </row>
    <row r="60" spans="1:11">
      <c r="A60" s="260"/>
      <c r="B60" s="25"/>
      <c r="C60" s="25"/>
      <c r="D60" s="279"/>
      <c r="E60" s="285"/>
      <c r="F60" s="25"/>
      <c r="G60" s="25"/>
      <c r="H60" s="74"/>
      <c r="I60" s="285"/>
      <c r="J60" s="25"/>
      <c r="K60" s="25"/>
    </row>
    <row r="61" spans="1:11">
      <c r="A61" s="260"/>
      <c r="B61" s="538"/>
      <c r="C61" s="25"/>
      <c r="D61" s="138"/>
      <c r="E61" s="285"/>
      <c r="F61" s="25"/>
      <c r="G61" s="25"/>
      <c r="H61" s="74"/>
      <c r="I61" s="285"/>
      <c r="J61" s="25"/>
      <c r="K61" s="25"/>
    </row>
    <row r="62" spans="1:11">
      <c r="A62" s="260"/>
      <c r="B62" s="74"/>
      <c r="C62" s="74"/>
      <c r="D62" s="74"/>
      <c r="E62" s="285"/>
      <c r="F62" s="25"/>
      <c r="G62" s="25"/>
      <c r="H62" s="74"/>
      <c r="I62" s="285"/>
      <c r="J62" s="25"/>
      <c r="K62" s="25"/>
    </row>
    <row r="63" spans="1:11">
      <c r="A63" s="260"/>
      <c r="B63" s="74"/>
      <c r="C63" s="74"/>
      <c r="D63" s="74"/>
      <c r="E63" s="285"/>
      <c r="F63" s="25"/>
      <c r="G63" s="25"/>
      <c r="H63" s="74"/>
      <c r="I63" s="285"/>
      <c r="J63" s="25"/>
      <c r="K63" s="25"/>
    </row>
    <row r="64" spans="1:11">
      <c r="A64" s="260"/>
      <c r="B64" s="74"/>
      <c r="C64" s="74"/>
      <c r="D64" s="74"/>
      <c r="E64" s="285"/>
      <c r="F64" s="25"/>
      <c r="G64" s="25"/>
      <c r="H64" s="74"/>
      <c r="I64" s="285"/>
      <c r="J64" s="25"/>
      <c r="K64" s="25"/>
    </row>
    <row r="65" spans="1:11">
      <c r="A65" s="260"/>
      <c r="B65" s="74"/>
      <c r="C65" s="74"/>
      <c r="D65" s="74"/>
      <c r="E65" s="285"/>
      <c r="F65" s="25"/>
      <c r="G65" s="25"/>
      <c r="H65" s="74"/>
      <c r="I65" s="285"/>
      <c r="J65" s="25"/>
      <c r="K65" s="25"/>
    </row>
  </sheetData>
  <mergeCells count="30">
    <mergeCell ref="E11:G11"/>
    <mergeCell ref="I11:J11"/>
    <mergeCell ref="A8:C8"/>
    <mergeCell ref="E8:K8"/>
    <mergeCell ref="E9:K9"/>
    <mergeCell ref="E10:G10"/>
    <mergeCell ref="I10:J10"/>
    <mergeCell ref="E14:G14"/>
    <mergeCell ref="I14:J14"/>
    <mergeCell ref="E12:G12"/>
    <mergeCell ref="I12:J12"/>
    <mergeCell ref="E13:G13"/>
    <mergeCell ref="I13:J13"/>
    <mergeCell ref="I16:J16"/>
    <mergeCell ref="E17:G17"/>
    <mergeCell ref="E23:G23"/>
    <mergeCell ref="I23:K23"/>
    <mergeCell ref="I17:J17"/>
    <mergeCell ref="E18:G18"/>
    <mergeCell ref="I18:J18"/>
    <mergeCell ref="A1:K5"/>
    <mergeCell ref="E22:K22"/>
    <mergeCell ref="I49:K49"/>
    <mergeCell ref="E47:K47"/>
    <mergeCell ref="A43:C43"/>
    <mergeCell ref="E45:G45"/>
    <mergeCell ref="I45:K45"/>
    <mergeCell ref="E15:G15"/>
    <mergeCell ref="I15:J15"/>
    <mergeCell ref="E16:G16"/>
  </mergeCells>
  <phoneticPr fontId="7" type="noConversion"/>
  <pageMargins left="0.78740157480314965" right="0.31496062992125984" top="0.19685039370078741" bottom="0.39370078740157483" header="0.19685039370078741" footer="0.19685039370078741"/>
  <pageSetup paperSize="9" scale="90" firstPageNumber="25" orientation="portrait" useFirstPageNumber="1" r:id="rId1"/>
  <headerFooter alignWithMargins="0">
    <oddFooter>&amp;CСтраница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K62"/>
  <sheetViews>
    <sheetView zoomScaleNormal="100" zoomScaleSheetLayoutView="100" workbookViewId="0">
      <selection activeCell="K12" sqref="K12"/>
    </sheetView>
  </sheetViews>
  <sheetFormatPr defaultRowHeight="12.75"/>
  <cols>
    <col min="1" max="1" width="4.85546875" customWidth="1"/>
    <col min="2" max="2" width="12.85546875" customWidth="1"/>
    <col min="3" max="3" width="15.7109375" style="208" customWidth="1"/>
    <col min="4" max="4" width="13.85546875" style="208" customWidth="1"/>
    <col min="5" max="5" width="6.5703125" customWidth="1"/>
    <col min="6" max="6" width="13.5703125" customWidth="1"/>
    <col min="7" max="7" width="17.7109375" style="208" customWidth="1"/>
    <col min="8" max="8" width="22.140625" style="208" customWidth="1"/>
  </cols>
  <sheetData>
    <row r="1" spans="1:11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424"/>
      <c r="J1" s="424"/>
      <c r="K1" s="424"/>
    </row>
    <row r="2" spans="1:11" ht="30.75" customHeight="1">
      <c r="A2" s="1430"/>
      <c r="B2" s="1430"/>
      <c r="C2" s="1430"/>
      <c r="D2" s="1430"/>
      <c r="E2" s="1430"/>
      <c r="F2" s="1430"/>
      <c r="G2" s="1430"/>
      <c r="H2" s="1430"/>
      <c r="I2" s="55"/>
      <c r="J2" s="55"/>
      <c r="K2" s="55"/>
    </row>
    <row r="3" spans="1:11">
      <c r="A3" s="1430"/>
      <c r="B3" s="1430"/>
      <c r="C3" s="1430"/>
      <c r="D3" s="1430"/>
      <c r="E3" s="1430"/>
      <c r="F3" s="1430"/>
      <c r="G3" s="1430"/>
      <c r="H3" s="1430"/>
      <c r="I3" s="425"/>
      <c r="J3" s="425"/>
      <c r="K3" s="425"/>
    </row>
    <row r="4" spans="1:11">
      <c r="A4" s="1430"/>
      <c r="B4" s="1430"/>
      <c r="C4" s="1430"/>
      <c r="D4" s="1430"/>
      <c r="E4" s="1430"/>
      <c r="F4" s="1430"/>
      <c r="G4" s="1430"/>
      <c r="H4" s="1430"/>
      <c r="I4" s="425"/>
      <c r="J4" s="425"/>
      <c r="K4" s="425"/>
    </row>
    <row r="5" spans="1:11" s="1" customFormat="1">
      <c r="A5" s="1430"/>
      <c r="B5" s="1430"/>
      <c r="C5" s="1430"/>
      <c r="D5" s="1430"/>
      <c r="E5" s="1430"/>
      <c r="F5" s="1430"/>
      <c r="G5" s="1430"/>
      <c r="H5" s="1430"/>
      <c r="I5" s="423"/>
      <c r="J5"/>
      <c r="K5"/>
    </row>
    <row r="6" spans="1:11" s="1" customFormat="1" ht="15" customHeight="1">
      <c r="A6" s="1430"/>
      <c r="B6" s="1430"/>
      <c r="C6" s="1430"/>
      <c r="D6" s="1430"/>
      <c r="E6" s="1430"/>
      <c r="F6" s="1430"/>
      <c r="G6" s="1430"/>
      <c r="H6" s="1430"/>
    </row>
    <row r="7" spans="1:11" ht="15">
      <c r="B7" s="78" t="s">
        <v>290</v>
      </c>
      <c r="C7" s="213"/>
      <c r="D7" s="213"/>
      <c r="F7" s="79"/>
      <c r="G7" s="211"/>
      <c r="H7" s="79" t="s">
        <v>267</v>
      </c>
    </row>
    <row r="8" spans="1:11" ht="15" thickBot="1">
      <c r="B8" s="1944" t="s">
        <v>266</v>
      </c>
      <c r="C8" s="1944"/>
      <c r="D8" s="1944"/>
      <c r="F8" s="1943" t="s">
        <v>268</v>
      </c>
      <c r="G8" s="1944"/>
      <c r="H8" s="1944"/>
    </row>
    <row r="9" spans="1:11" s="55" customFormat="1">
      <c r="B9" s="222" t="s">
        <v>125</v>
      </c>
      <c r="C9" s="71" t="s">
        <v>224</v>
      </c>
      <c r="D9" s="219" t="s">
        <v>225</v>
      </c>
      <c r="F9" s="222" t="s">
        <v>125</v>
      </c>
      <c r="G9" s="71" t="s">
        <v>613</v>
      </c>
      <c r="H9" s="219" t="s">
        <v>773</v>
      </c>
    </row>
    <row r="10" spans="1:11" ht="12.95" customHeight="1">
      <c r="B10" s="231" t="s">
        <v>226</v>
      </c>
      <c r="C10" s="45">
        <v>2495.5</v>
      </c>
      <c r="D10" s="172"/>
      <c r="F10" s="231" t="s">
        <v>175</v>
      </c>
      <c r="G10" s="45">
        <v>1517.9999999999998</v>
      </c>
      <c r="H10" s="172">
        <v>5451</v>
      </c>
    </row>
    <row r="11" spans="1:11" ht="12.95" customHeight="1">
      <c r="B11" s="231" t="s">
        <v>227</v>
      </c>
      <c r="C11" s="45">
        <v>5669.5</v>
      </c>
      <c r="D11" s="172"/>
      <c r="F11" s="231" t="s">
        <v>182</v>
      </c>
      <c r="G11" s="45">
        <v>1851.4999999999998</v>
      </c>
      <c r="H11" s="172">
        <v>5796</v>
      </c>
    </row>
    <row r="12" spans="1:11" ht="12.95" customHeight="1">
      <c r="B12" s="231" t="s">
        <v>228</v>
      </c>
      <c r="C12" s="45">
        <v>2886.5</v>
      </c>
      <c r="D12" s="172"/>
      <c r="F12" s="231" t="s">
        <v>183</v>
      </c>
      <c r="G12" s="175">
        <v>2323</v>
      </c>
      <c r="H12" s="172">
        <v>6140.9999999999991</v>
      </c>
    </row>
    <row r="13" spans="1:11" ht="12.95" customHeight="1">
      <c r="B13" s="231" t="s">
        <v>229</v>
      </c>
      <c r="C13" s="175">
        <v>6428.4999999999991</v>
      </c>
      <c r="D13" s="172"/>
      <c r="F13" s="231" t="s">
        <v>184</v>
      </c>
      <c r="G13" s="45">
        <v>2806</v>
      </c>
      <c r="H13" s="172">
        <v>6842.4999999999991</v>
      </c>
    </row>
    <row r="14" spans="1:11" ht="12.95" customHeight="1">
      <c r="B14" s="231" t="s">
        <v>230</v>
      </c>
      <c r="C14" s="45">
        <v>3909.9999999999995</v>
      </c>
      <c r="D14" s="172">
        <v>4439</v>
      </c>
      <c r="F14" s="231" t="s">
        <v>185</v>
      </c>
      <c r="G14" s="45">
        <v>3277.4999999999995</v>
      </c>
      <c r="H14" s="172">
        <v>7336.9999999999991</v>
      </c>
    </row>
    <row r="15" spans="1:11" ht="12.95" customHeight="1">
      <c r="B15" s="231" t="s">
        <v>231</v>
      </c>
      <c r="C15" s="45">
        <v>7279.4999999999991</v>
      </c>
      <c r="D15" s="172">
        <v>7739.4999999999991</v>
      </c>
      <c r="F15" s="231" t="s">
        <v>186</v>
      </c>
      <c r="G15" s="45">
        <v>3771.9999999999995</v>
      </c>
      <c r="H15" s="172">
        <v>7750.9999999999991</v>
      </c>
    </row>
    <row r="16" spans="1:11" ht="12.95" customHeight="1">
      <c r="B16" s="231" t="s">
        <v>232</v>
      </c>
      <c r="C16" s="45">
        <v>3978.9999999999995</v>
      </c>
      <c r="D16" s="172">
        <v>4577</v>
      </c>
      <c r="F16" s="231" t="s">
        <v>187</v>
      </c>
      <c r="G16" s="45">
        <v>4473.5</v>
      </c>
      <c r="H16" s="172">
        <v>8579</v>
      </c>
    </row>
    <row r="17" spans="2:8" ht="12.95" customHeight="1">
      <c r="B17" s="231" t="s">
        <v>233</v>
      </c>
      <c r="C17" s="45">
        <v>7555.4999999999991</v>
      </c>
      <c r="D17" s="172">
        <v>8061.4999999999991</v>
      </c>
      <c r="F17" s="231" t="s">
        <v>188</v>
      </c>
      <c r="G17" s="45">
        <v>4818.5</v>
      </c>
      <c r="H17" s="172">
        <v>9108</v>
      </c>
    </row>
    <row r="18" spans="2:8" ht="12.95" customHeight="1">
      <c r="B18" s="231" t="s">
        <v>234</v>
      </c>
      <c r="C18" s="45">
        <v>4784</v>
      </c>
      <c r="D18" s="172">
        <v>5462.5</v>
      </c>
      <c r="F18" s="231" t="s">
        <v>189</v>
      </c>
      <c r="G18" s="45">
        <v>5186.5</v>
      </c>
      <c r="H18" s="172">
        <v>9418.5</v>
      </c>
    </row>
    <row r="19" spans="2:8" ht="12.95" customHeight="1">
      <c r="B19" s="231" t="s">
        <v>235</v>
      </c>
      <c r="C19" s="45">
        <v>8521.5</v>
      </c>
      <c r="D19" s="172">
        <v>9269</v>
      </c>
      <c r="F19" s="231" t="s">
        <v>176</v>
      </c>
      <c r="G19" s="45">
        <v>2357.5</v>
      </c>
      <c r="H19" s="172">
        <v>6290.4999999999991</v>
      </c>
    </row>
    <row r="20" spans="2:8" ht="12.95" customHeight="1">
      <c r="B20" s="231" t="s">
        <v>236</v>
      </c>
      <c r="C20" s="45">
        <v>6267.4999999999991</v>
      </c>
      <c r="D20" s="172">
        <v>6911.4999999999991</v>
      </c>
      <c r="F20" s="231" t="s">
        <v>190</v>
      </c>
      <c r="G20" s="45">
        <v>2829</v>
      </c>
      <c r="H20" s="172">
        <v>6807.9999999999991</v>
      </c>
    </row>
    <row r="21" spans="2:8" ht="12.95" customHeight="1">
      <c r="B21" s="231" t="s">
        <v>237</v>
      </c>
      <c r="C21" s="45">
        <v>9579.5</v>
      </c>
      <c r="D21" s="172">
        <v>10039.5</v>
      </c>
      <c r="F21" s="231" t="s">
        <v>191</v>
      </c>
      <c r="G21" s="45">
        <v>3311.9999999999995</v>
      </c>
      <c r="H21" s="172">
        <v>7302.4999999999991</v>
      </c>
    </row>
    <row r="22" spans="2:8" ht="12.95" customHeight="1">
      <c r="B22" s="231" t="s">
        <v>238</v>
      </c>
      <c r="C22" s="45">
        <v>6658.4999999999991</v>
      </c>
      <c r="D22" s="172">
        <v>7348.4999999999991</v>
      </c>
      <c r="F22" s="231" t="s">
        <v>192</v>
      </c>
      <c r="G22" s="45">
        <v>3771.9999999999995</v>
      </c>
      <c r="H22" s="172">
        <v>7969.4999999999991</v>
      </c>
    </row>
    <row r="23" spans="2:8" ht="12.95" customHeight="1">
      <c r="B23" s="231" t="s">
        <v>239</v>
      </c>
      <c r="C23" s="45">
        <v>10522.5</v>
      </c>
      <c r="D23" s="172">
        <v>11086</v>
      </c>
      <c r="F23" s="231" t="s">
        <v>193</v>
      </c>
      <c r="G23" s="45">
        <v>4496.5</v>
      </c>
      <c r="H23" s="172">
        <v>8533</v>
      </c>
    </row>
    <row r="24" spans="2:8" ht="12.95" customHeight="1">
      <c r="B24" s="231" t="s">
        <v>240</v>
      </c>
      <c r="C24" s="45">
        <v>7497.9999999999991</v>
      </c>
      <c r="D24" s="172">
        <v>8118.9999999999991</v>
      </c>
      <c r="F24" s="231" t="s">
        <v>194</v>
      </c>
      <c r="G24" s="45">
        <v>4830</v>
      </c>
      <c r="H24" s="172">
        <v>8705.5</v>
      </c>
    </row>
    <row r="25" spans="2:8" ht="12.95" customHeight="1">
      <c r="B25" s="231" t="s">
        <v>241</v>
      </c>
      <c r="C25" s="45">
        <v>12661.499999999998</v>
      </c>
      <c r="D25" s="172">
        <v>13500.999999999998</v>
      </c>
      <c r="F25" s="231" t="s">
        <v>195</v>
      </c>
      <c r="G25" s="45">
        <v>5198</v>
      </c>
      <c r="H25" s="172">
        <v>9257.5</v>
      </c>
    </row>
    <row r="26" spans="2:8" ht="12.95" customHeight="1">
      <c r="B26" s="231" t="s">
        <v>242</v>
      </c>
      <c r="C26" s="45">
        <v>8613.5</v>
      </c>
      <c r="D26" s="172">
        <v>9349.5</v>
      </c>
      <c r="F26" s="231" t="s">
        <v>196</v>
      </c>
      <c r="G26" s="45">
        <v>5692.5</v>
      </c>
      <c r="H26" s="172">
        <v>9867</v>
      </c>
    </row>
    <row r="27" spans="2:8" ht="12.95" customHeight="1">
      <c r="B27" s="231" t="s">
        <v>243</v>
      </c>
      <c r="C27" s="45">
        <v>12707.499999999998</v>
      </c>
      <c r="D27" s="172">
        <v>13615.999999999998</v>
      </c>
      <c r="F27" s="231" t="s">
        <v>197</v>
      </c>
      <c r="G27" s="45">
        <v>3288.9999999999995</v>
      </c>
      <c r="H27" s="172">
        <v>7371.4999999999991</v>
      </c>
    </row>
    <row r="28" spans="2:8" ht="12.95" customHeight="1">
      <c r="B28" s="231" t="s">
        <v>244</v>
      </c>
      <c r="C28" s="45">
        <v>9004.5</v>
      </c>
      <c r="D28" s="172">
        <v>9763.5</v>
      </c>
      <c r="F28" s="231" t="s">
        <v>198</v>
      </c>
      <c r="G28" s="45">
        <v>3760.4999999999995</v>
      </c>
      <c r="H28" s="172">
        <v>8026.9999999999991</v>
      </c>
    </row>
    <row r="29" spans="2:8" ht="12.95" customHeight="1">
      <c r="B29" s="231" t="s">
        <v>245</v>
      </c>
      <c r="C29" s="45">
        <v>14190.999999999998</v>
      </c>
      <c r="D29" s="172">
        <v>14754.499999999998</v>
      </c>
      <c r="F29" s="231" t="s">
        <v>199</v>
      </c>
      <c r="G29" s="45">
        <v>4473.5</v>
      </c>
      <c r="H29" s="172">
        <v>8694</v>
      </c>
    </row>
    <row r="30" spans="2:8" ht="12.95" customHeight="1">
      <c r="B30" s="231" t="s">
        <v>925</v>
      </c>
      <c r="C30" s="45">
        <v>9246</v>
      </c>
      <c r="D30" s="172">
        <v>10028</v>
      </c>
      <c r="F30" s="231" t="s">
        <v>200</v>
      </c>
      <c r="G30" s="45">
        <v>4818.5</v>
      </c>
      <c r="H30" s="172">
        <v>9188.5</v>
      </c>
    </row>
    <row r="31" spans="2:8" ht="12.95" customHeight="1">
      <c r="B31" s="231" t="s">
        <v>926</v>
      </c>
      <c r="C31" s="45">
        <v>14489.999999999998</v>
      </c>
      <c r="D31" s="172">
        <v>15283.499999999998</v>
      </c>
      <c r="F31" s="231" t="s">
        <v>201</v>
      </c>
      <c r="G31" s="45">
        <v>5186.5</v>
      </c>
      <c r="H31" s="172">
        <v>9798</v>
      </c>
    </row>
    <row r="32" spans="2:8" ht="12.95" customHeight="1">
      <c r="B32" s="231" t="s">
        <v>246</v>
      </c>
      <c r="C32" s="45">
        <v>9476</v>
      </c>
      <c r="D32" s="172">
        <v>10396</v>
      </c>
      <c r="F32" s="231" t="s">
        <v>202</v>
      </c>
      <c r="G32" s="45">
        <v>5692.5</v>
      </c>
      <c r="H32" s="172">
        <v>10292.5</v>
      </c>
    </row>
    <row r="33" spans="2:8" ht="12.95" customHeight="1">
      <c r="B33" s="231" t="s">
        <v>247</v>
      </c>
      <c r="C33" s="45">
        <v>14788.999999999998</v>
      </c>
      <c r="D33" s="172">
        <v>15812.499999999998</v>
      </c>
      <c r="F33" s="231" t="s">
        <v>203</v>
      </c>
      <c r="G33" s="45">
        <v>6416.9999999999991</v>
      </c>
      <c r="H33" s="172">
        <v>10948</v>
      </c>
    </row>
    <row r="34" spans="2:8" ht="12.95" customHeight="1">
      <c r="B34" s="231" t="s">
        <v>248</v>
      </c>
      <c r="C34" s="45">
        <v>10074</v>
      </c>
      <c r="D34" s="172">
        <v>10948</v>
      </c>
      <c r="F34" s="231" t="s">
        <v>204</v>
      </c>
      <c r="G34" s="45">
        <v>4473.5</v>
      </c>
      <c r="H34" s="172">
        <v>8705.5</v>
      </c>
    </row>
    <row r="35" spans="2:8" ht="12.95" customHeight="1">
      <c r="B35" s="231" t="s">
        <v>249</v>
      </c>
      <c r="C35" s="45">
        <v>17273</v>
      </c>
      <c r="D35" s="172">
        <v>18262</v>
      </c>
      <c r="F35" s="231" t="s">
        <v>205</v>
      </c>
      <c r="G35" s="45">
        <v>4830</v>
      </c>
      <c r="H35" s="172">
        <v>9234.5</v>
      </c>
    </row>
    <row r="36" spans="2:8" ht="12.95" customHeight="1">
      <c r="B36" s="231" t="s">
        <v>923</v>
      </c>
      <c r="C36" s="45">
        <v>11546</v>
      </c>
      <c r="D36" s="172">
        <v>12661.499999999998</v>
      </c>
      <c r="F36" s="231" t="s">
        <v>206</v>
      </c>
      <c r="G36" s="45">
        <v>5186.5</v>
      </c>
      <c r="H36" s="172">
        <v>9775</v>
      </c>
    </row>
    <row r="37" spans="2:8" ht="12.95" customHeight="1">
      <c r="B37" s="231" t="s">
        <v>924</v>
      </c>
      <c r="C37" s="45">
        <v>18779.5</v>
      </c>
      <c r="D37" s="172">
        <v>19987</v>
      </c>
      <c r="F37" s="231" t="s">
        <v>207</v>
      </c>
      <c r="G37" s="45">
        <v>5692.5</v>
      </c>
      <c r="H37" s="172">
        <v>10879</v>
      </c>
    </row>
    <row r="38" spans="2:8" ht="12.95" customHeight="1">
      <c r="B38" s="231" t="s">
        <v>250</v>
      </c>
      <c r="C38" s="45">
        <v>11005.5</v>
      </c>
      <c r="D38" s="172">
        <v>11925.499999999998</v>
      </c>
      <c r="F38" s="231" t="s">
        <v>208</v>
      </c>
      <c r="G38" s="45">
        <v>6416.9999999999991</v>
      </c>
      <c r="H38" s="172">
        <v>11293</v>
      </c>
    </row>
    <row r="39" spans="2:8" ht="12.95" customHeight="1">
      <c r="B39" s="231" t="s">
        <v>251</v>
      </c>
      <c r="C39" s="45">
        <v>17560.5</v>
      </c>
      <c r="D39" s="172">
        <v>18641.5</v>
      </c>
      <c r="F39" s="231" t="s">
        <v>209</v>
      </c>
      <c r="G39" s="45">
        <v>6876.9999999999991</v>
      </c>
      <c r="H39" s="172">
        <v>12017.499999999998</v>
      </c>
    </row>
    <row r="40" spans="2:8" ht="12.95" customHeight="1">
      <c r="B40" s="231" t="s">
        <v>252</v>
      </c>
      <c r="C40" s="45">
        <v>12373.999999999998</v>
      </c>
      <c r="D40" s="172">
        <v>13328.499999999998</v>
      </c>
      <c r="F40" s="231" t="s">
        <v>177</v>
      </c>
      <c r="G40" s="45">
        <v>5186.5</v>
      </c>
      <c r="H40" s="172">
        <v>9798</v>
      </c>
    </row>
    <row r="41" spans="2:8" ht="12.95" customHeight="1">
      <c r="B41" s="231" t="s">
        <v>253</v>
      </c>
      <c r="C41" s="45">
        <v>19584.5</v>
      </c>
      <c r="D41" s="172">
        <v>20654</v>
      </c>
      <c r="F41" s="301" t="s">
        <v>210</v>
      </c>
      <c r="G41" s="45">
        <v>5658</v>
      </c>
      <c r="H41" s="172">
        <v>10764</v>
      </c>
    </row>
    <row r="42" spans="2:8" ht="12.95" customHeight="1">
      <c r="B42" s="231" t="s">
        <v>254</v>
      </c>
      <c r="C42" s="45">
        <v>11994.499999999998</v>
      </c>
      <c r="D42" s="172">
        <v>12672.999999999998</v>
      </c>
      <c r="F42" s="301" t="s">
        <v>211</v>
      </c>
      <c r="G42" s="45">
        <v>6416.9999999999991</v>
      </c>
      <c r="H42" s="172">
        <v>11396.5</v>
      </c>
    </row>
    <row r="43" spans="2:8" ht="12.95" customHeight="1">
      <c r="B43" s="231" t="s">
        <v>255</v>
      </c>
      <c r="C43" s="45">
        <v>19469.5</v>
      </c>
      <c r="D43" s="172">
        <v>20309</v>
      </c>
      <c r="F43" s="301" t="s">
        <v>212</v>
      </c>
      <c r="G43" s="45">
        <v>6888.4999999999991</v>
      </c>
      <c r="H43" s="172">
        <v>12258.999999999998</v>
      </c>
    </row>
    <row r="44" spans="2:8" ht="12.95" customHeight="1">
      <c r="B44" s="231" t="s">
        <v>256</v>
      </c>
      <c r="C44" s="45">
        <v>14581.999999999998</v>
      </c>
      <c r="D44" s="172"/>
      <c r="F44" s="301" t="s">
        <v>213</v>
      </c>
      <c r="G44" s="45">
        <v>7348.4999999999991</v>
      </c>
      <c r="H44" s="172">
        <v>13063.999999999998</v>
      </c>
    </row>
    <row r="45" spans="2:8" ht="12.95" customHeight="1">
      <c r="B45" s="231" t="s">
        <v>257</v>
      </c>
      <c r="C45" s="45">
        <v>21447.5</v>
      </c>
      <c r="D45" s="172"/>
      <c r="F45" s="301" t="s">
        <v>214</v>
      </c>
      <c r="G45" s="45">
        <v>6416.9999999999991</v>
      </c>
      <c r="H45" s="172">
        <v>11890.999999999998</v>
      </c>
    </row>
    <row r="46" spans="2:8" ht="12.95" customHeight="1">
      <c r="B46" s="231" t="s">
        <v>258</v>
      </c>
      <c r="C46" s="45">
        <v>13029.499999999998</v>
      </c>
      <c r="D46" s="172">
        <v>14386.499999999998</v>
      </c>
      <c r="F46" s="301" t="s">
        <v>215</v>
      </c>
      <c r="G46" s="175">
        <v>6876.9999999999991</v>
      </c>
      <c r="H46" s="172">
        <v>12454.499999999998</v>
      </c>
    </row>
    <row r="47" spans="2:8" ht="12.95" customHeight="1">
      <c r="B47" s="231" t="s">
        <v>259</v>
      </c>
      <c r="C47" s="45">
        <v>20274.5</v>
      </c>
      <c r="D47" s="172">
        <v>21700.5</v>
      </c>
      <c r="F47" s="301" t="s">
        <v>216</v>
      </c>
      <c r="G47" s="175">
        <v>7348.4999999999991</v>
      </c>
      <c r="H47" s="172">
        <v>13224.999999999998</v>
      </c>
    </row>
    <row r="48" spans="2:8" ht="12.95" customHeight="1">
      <c r="B48" s="231" t="s">
        <v>260</v>
      </c>
      <c r="C48" s="45">
        <v>16157.499999999998</v>
      </c>
      <c r="D48" s="172"/>
      <c r="F48" s="301" t="s">
        <v>217</v>
      </c>
      <c r="G48" s="175">
        <v>7808.4999999999991</v>
      </c>
      <c r="H48" s="172">
        <v>14098.999999999998</v>
      </c>
    </row>
    <row r="49" spans="2:8" ht="12.95" customHeight="1">
      <c r="B49" s="231" t="s">
        <v>261</v>
      </c>
      <c r="C49" s="45">
        <v>22505.5</v>
      </c>
      <c r="D49" s="172"/>
      <c r="F49" s="301" t="s">
        <v>218</v>
      </c>
      <c r="G49" s="175">
        <v>7371.4999999999991</v>
      </c>
      <c r="H49" s="172">
        <v>13569.999999999998</v>
      </c>
    </row>
    <row r="50" spans="2:8" ht="12.95" customHeight="1">
      <c r="B50" s="231" t="s">
        <v>262</v>
      </c>
      <c r="C50" s="45">
        <v>14627.999999999998</v>
      </c>
      <c r="D50" s="172">
        <v>16088.499999999998</v>
      </c>
      <c r="F50" s="301" t="s">
        <v>219</v>
      </c>
      <c r="G50" s="175">
        <v>7819.9999999999991</v>
      </c>
      <c r="H50" s="172">
        <v>14294.499999999998</v>
      </c>
    </row>
    <row r="51" spans="2:8" ht="12.95" customHeight="1">
      <c r="B51" s="301" t="s">
        <v>263</v>
      </c>
      <c r="C51" s="175">
        <v>21263.5</v>
      </c>
      <c r="D51" s="172">
        <v>24310.999999999996</v>
      </c>
      <c r="F51" s="301" t="s">
        <v>220</v>
      </c>
      <c r="G51" s="175">
        <v>8866.5</v>
      </c>
      <c r="H51" s="172">
        <v>15110.999999999998</v>
      </c>
    </row>
    <row r="52" spans="2:8" ht="12.95" customHeight="1">
      <c r="B52" s="302" t="s">
        <v>264</v>
      </c>
      <c r="C52" s="175">
        <v>17066</v>
      </c>
      <c r="D52" s="172">
        <v>18101</v>
      </c>
      <c r="F52" s="301" t="s">
        <v>221</v>
      </c>
      <c r="G52" s="175">
        <v>8866.5</v>
      </c>
      <c r="H52" s="172">
        <v>15110.999999999998</v>
      </c>
    </row>
    <row r="53" spans="2:8" ht="12.95" customHeight="1">
      <c r="B53" s="301" t="s">
        <v>265</v>
      </c>
      <c r="C53" s="175">
        <v>23402.5</v>
      </c>
      <c r="D53" s="172">
        <v>26001.499999999996</v>
      </c>
      <c r="F53" s="301" t="s">
        <v>222</v>
      </c>
      <c r="G53" s="175">
        <v>9717.5</v>
      </c>
      <c r="H53" s="172">
        <v>15674.499999999998</v>
      </c>
    </row>
    <row r="54" spans="2:8" ht="12.95" customHeight="1">
      <c r="B54" s="303" t="s">
        <v>608</v>
      </c>
      <c r="C54" s="224" t="s">
        <v>134</v>
      </c>
      <c r="D54" s="225"/>
      <c r="F54" s="301" t="s">
        <v>223</v>
      </c>
      <c r="G54" s="175">
        <v>10189</v>
      </c>
      <c r="H54" s="172">
        <v>16629</v>
      </c>
    </row>
    <row r="55" spans="2:8" ht="12.95" customHeight="1" thickBot="1">
      <c r="B55" s="304" t="s">
        <v>609</v>
      </c>
      <c r="C55" s="212" t="s">
        <v>134</v>
      </c>
      <c r="D55" s="169"/>
      <c r="F55" s="301" t="s">
        <v>610</v>
      </c>
      <c r="G55" s="175" t="s">
        <v>134</v>
      </c>
      <c r="H55" s="172" t="s">
        <v>134</v>
      </c>
    </row>
    <row r="56" spans="2:8" ht="12.95" customHeight="1">
      <c r="B56" s="69"/>
      <c r="C56" s="77"/>
      <c r="D56" s="74"/>
      <c r="F56" s="301" t="s">
        <v>611</v>
      </c>
      <c r="G56" s="175" t="s">
        <v>134</v>
      </c>
      <c r="H56" s="172" t="s">
        <v>134</v>
      </c>
    </row>
    <row r="57" spans="2:8" ht="14.25" customHeight="1" thickBot="1">
      <c r="B57" s="392" t="s">
        <v>774</v>
      </c>
      <c r="C57" s="393"/>
      <c r="D57" s="393"/>
      <c r="E57" s="393"/>
      <c r="F57" s="305" t="s">
        <v>612</v>
      </c>
      <c r="G57" s="226" t="s">
        <v>134</v>
      </c>
      <c r="H57" s="227" t="s">
        <v>134</v>
      </c>
    </row>
    <row r="58" spans="2:8" ht="12.95" customHeight="1">
      <c r="B58" s="1942" t="s">
        <v>1044</v>
      </c>
      <c r="C58" s="1942"/>
      <c r="D58" s="1942"/>
      <c r="E58" s="1942"/>
      <c r="F58" s="261"/>
      <c r="H58" s="300"/>
    </row>
    <row r="59" spans="2:8" ht="12.95" customHeight="1">
      <c r="B59" s="1942"/>
      <c r="C59" s="1942"/>
      <c r="D59" s="1942"/>
      <c r="E59" s="1942"/>
      <c r="F59" s="391" t="s">
        <v>1045</v>
      </c>
      <c r="G59" s="390"/>
      <c r="H59" s="390"/>
    </row>
    <row r="60" spans="2:8" ht="12.95" customHeight="1">
      <c r="B60" s="1942"/>
      <c r="C60" s="1942"/>
      <c r="D60" s="1942"/>
      <c r="E60" s="1942"/>
      <c r="F60" s="68"/>
      <c r="H60" s="70"/>
    </row>
    <row r="61" spans="2:8" ht="12.95" customHeight="1">
      <c r="B61" t="s">
        <v>778</v>
      </c>
      <c r="H61" s="70"/>
    </row>
    <row r="62" spans="2:8" ht="8.25" customHeight="1">
      <c r="F62" s="69"/>
      <c r="G62" s="77"/>
      <c r="H62" s="74"/>
    </row>
  </sheetData>
  <mergeCells count="4">
    <mergeCell ref="B58:E60"/>
    <mergeCell ref="F8:H8"/>
    <mergeCell ref="B8:D8"/>
    <mergeCell ref="A1:H6"/>
  </mergeCells>
  <phoneticPr fontId="7" type="noConversion"/>
  <printOptions horizontalCentered="1"/>
  <pageMargins left="0.39370078740157483" right="0.39370078740157483" top="0" bottom="0.31496062992125984" header="0" footer="0"/>
  <pageSetup paperSize="9" scale="90" firstPageNumber="26" orientation="portrait" useFirstPageNumber="1" r:id="rId1"/>
  <headerFooter alignWithMargins="0">
    <oddFooter>&amp;CСтраница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Q380"/>
  <sheetViews>
    <sheetView zoomScaleNormal="150" zoomScaleSheetLayoutView="100" workbookViewId="0">
      <pane xSplit="1" ySplit="6" topLeftCell="B37" activePane="bottomRight" state="frozen"/>
      <selection pane="topRight" activeCell="B1" sqref="B1"/>
      <selection pane="bottomLeft" activeCell="A10" sqref="A10"/>
      <selection pane="bottomRight" sqref="A1:J3"/>
    </sheetView>
  </sheetViews>
  <sheetFormatPr defaultRowHeight="12.75"/>
  <cols>
    <col min="1" max="1" width="10.28515625" style="1" customWidth="1"/>
    <col min="2" max="2" width="9.28515625" style="1" customWidth="1"/>
    <col min="3" max="3" width="11.42578125" style="1" customWidth="1"/>
    <col min="4" max="4" width="10.5703125" style="1" customWidth="1"/>
    <col min="5" max="5" width="9.85546875" style="1" customWidth="1"/>
    <col min="6" max="6" width="10.28515625" style="1" customWidth="1"/>
    <col min="7" max="7" width="9.42578125" style="1" customWidth="1"/>
    <col min="8" max="8" width="9.85546875" style="1" customWidth="1"/>
    <col min="9" max="9" width="10.7109375" style="1" customWidth="1"/>
    <col min="10" max="10" width="11.42578125" style="1" customWidth="1"/>
    <col min="11" max="16384" width="9.140625" style="1"/>
  </cols>
  <sheetData>
    <row r="1" spans="1:13" s="1294" customFormat="1" ht="15" customHeight="1">
      <c r="A1" s="1448" t="s">
        <v>2197</v>
      </c>
      <c r="B1" s="1448"/>
      <c r="C1" s="1448"/>
      <c r="D1" s="1448"/>
      <c r="E1" s="1448"/>
      <c r="F1" s="1448"/>
      <c r="G1" s="1448"/>
      <c r="H1" s="1448"/>
      <c r="I1" s="1448"/>
      <c r="J1" s="1448"/>
    </row>
    <row r="2" spans="1:13" s="1294" customFormat="1" ht="15" customHeight="1">
      <c r="A2" s="1448"/>
      <c r="B2" s="1448"/>
      <c r="C2" s="1448"/>
      <c r="D2" s="1448"/>
      <c r="E2" s="1448"/>
      <c r="F2" s="1448"/>
      <c r="G2" s="1448"/>
      <c r="H2" s="1448"/>
      <c r="I2" s="1448"/>
      <c r="J2" s="1448"/>
    </row>
    <row r="3" spans="1:13" customFormat="1" ht="30.75" customHeight="1">
      <c r="A3" s="1448"/>
      <c r="B3" s="1448"/>
      <c r="C3" s="1448"/>
      <c r="D3" s="1448"/>
      <c r="E3" s="1448"/>
      <c r="F3" s="1448"/>
      <c r="G3" s="1448"/>
      <c r="H3" s="1448"/>
      <c r="I3" s="1448"/>
      <c r="J3" s="1448"/>
      <c r="K3" s="1"/>
      <c r="L3" s="2"/>
      <c r="M3" s="416"/>
    </row>
    <row r="4" spans="1:13" ht="15" customHeight="1" thickBot="1">
      <c r="A4" s="1486" t="s">
        <v>1023</v>
      </c>
      <c r="B4" s="1486"/>
      <c r="C4" s="1486"/>
      <c r="D4" s="1486"/>
      <c r="E4" s="1486"/>
      <c r="F4" s="1486"/>
      <c r="G4" s="1486"/>
      <c r="H4" s="1486"/>
      <c r="I4" s="1486"/>
      <c r="J4" s="1486"/>
    </row>
    <row r="5" spans="1:13" s="1204" customFormat="1" ht="11.25" customHeight="1">
      <c r="A5" s="1464" t="s">
        <v>1024</v>
      </c>
      <c r="B5" s="1453" t="s">
        <v>137</v>
      </c>
      <c r="C5" s="1453" t="s">
        <v>126</v>
      </c>
      <c r="D5" s="1453"/>
      <c r="E5" s="1453" t="s">
        <v>732</v>
      </c>
      <c r="F5" s="1461" t="s">
        <v>733</v>
      </c>
      <c r="G5" s="1453" t="s">
        <v>128</v>
      </c>
      <c r="H5" s="1453"/>
      <c r="I5" s="1453"/>
      <c r="J5" s="1203" t="s">
        <v>489</v>
      </c>
    </row>
    <row r="6" spans="1:13" s="1204" customFormat="1" ht="34.5" customHeight="1" thickBot="1">
      <c r="A6" s="1484"/>
      <c r="B6" s="1483"/>
      <c r="C6" s="1205" t="s">
        <v>132</v>
      </c>
      <c r="D6" s="1205" t="s">
        <v>133</v>
      </c>
      <c r="E6" s="1483"/>
      <c r="F6" s="1462"/>
      <c r="G6" s="1205" t="s">
        <v>748</v>
      </c>
      <c r="H6" s="1205" t="s">
        <v>735</v>
      </c>
      <c r="I6" s="1205" t="s">
        <v>747</v>
      </c>
      <c r="J6" s="1206" t="s">
        <v>1030</v>
      </c>
    </row>
    <row r="7" spans="1:13" s="1210" customFormat="1" ht="12.95" customHeight="1">
      <c r="A7" s="1478">
        <v>2</v>
      </c>
      <c r="B7" s="128">
        <v>1</v>
      </c>
      <c r="C7" s="128">
        <v>0.09</v>
      </c>
      <c r="D7" s="1468">
        <v>1500</v>
      </c>
      <c r="E7" s="1207">
        <v>6990</v>
      </c>
      <c r="F7" s="128">
        <v>9900</v>
      </c>
      <c r="G7" s="128"/>
      <c r="H7" s="128"/>
      <c r="I7" s="1208"/>
      <c r="J7" s="1209"/>
    </row>
    <row r="8" spans="1:13" s="1210" customFormat="1" ht="12.95" customHeight="1">
      <c r="A8" s="1457"/>
      <c r="B8" s="1201">
        <v>1</v>
      </c>
      <c r="C8" s="1211">
        <v>0.25</v>
      </c>
      <c r="D8" s="1470"/>
      <c r="E8" s="1212">
        <v>6420</v>
      </c>
      <c r="F8" s="1201">
        <v>10040</v>
      </c>
      <c r="G8" s="1201"/>
      <c r="H8" s="1201"/>
      <c r="I8" s="1211"/>
      <c r="J8" s="1198"/>
    </row>
    <row r="9" spans="1:13" s="1210" customFormat="1" ht="12.95" customHeight="1">
      <c r="A9" s="1457"/>
      <c r="B9" s="122">
        <v>1</v>
      </c>
      <c r="C9" s="122">
        <v>0.25</v>
      </c>
      <c r="D9" s="1201">
        <v>3000</v>
      </c>
      <c r="E9" s="1213">
        <v>5610</v>
      </c>
      <c r="F9" s="1213">
        <v>8830</v>
      </c>
      <c r="G9" s="122"/>
      <c r="H9" s="122"/>
      <c r="I9" s="1214"/>
      <c r="J9" s="1215"/>
    </row>
    <row r="10" spans="1:13" s="1210" customFormat="1" ht="12.95" customHeight="1" thickBot="1">
      <c r="A10" s="1479"/>
      <c r="B10" s="1199">
        <v>1</v>
      </c>
      <c r="C10" s="1466" t="s">
        <v>446</v>
      </c>
      <c r="D10" s="1467"/>
      <c r="E10" s="1218">
        <v>2860</v>
      </c>
      <c r="F10" s="1199">
        <v>7830</v>
      </c>
      <c r="G10" s="1199"/>
      <c r="H10" s="1199"/>
      <c r="I10" s="1219"/>
      <c r="J10" s="1200"/>
    </row>
    <row r="11" spans="1:13" s="1210" customFormat="1" ht="12.95" customHeight="1">
      <c r="A11" s="1478">
        <v>2.5</v>
      </c>
      <c r="B11" s="128">
        <v>1</v>
      </c>
      <c r="C11" s="1208" t="s">
        <v>445</v>
      </c>
      <c r="D11" s="1468">
        <v>1500</v>
      </c>
      <c r="E11" s="1207">
        <v>6450</v>
      </c>
      <c r="F11" s="1207">
        <v>13190</v>
      </c>
      <c r="G11" s="128"/>
      <c r="H11" s="128"/>
      <c r="I11" s="1208"/>
      <c r="J11" s="1209">
        <v>16150</v>
      </c>
    </row>
    <row r="12" spans="1:13" s="1210" customFormat="1" ht="12.95" customHeight="1">
      <c r="A12" s="1480"/>
      <c r="B12" s="122">
        <v>1</v>
      </c>
      <c r="C12" s="122">
        <v>0.25</v>
      </c>
      <c r="D12" s="1469"/>
      <c r="E12" s="1213">
        <v>6950</v>
      </c>
      <c r="F12" s="1213">
        <v>13590</v>
      </c>
      <c r="G12" s="122">
        <v>14700</v>
      </c>
      <c r="H12" s="122">
        <v>17200</v>
      </c>
      <c r="I12" s="1214">
        <v>11230</v>
      </c>
      <c r="J12" s="1215">
        <v>16350</v>
      </c>
    </row>
    <row r="13" spans="1:13" s="1210" customFormat="1" ht="12.95" customHeight="1">
      <c r="A13" s="1480"/>
      <c r="B13" s="122">
        <v>1</v>
      </c>
      <c r="C13" s="122">
        <v>0.37</v>
      </c>
      <c r="D13" s="1469"/>
      <c r="E13" s="1213">
        <v>7000</v>
      </c>
      <c r="F13" s="1213">
        <v>13660</v>
      </c>
      <c r="G13" s="122">
        <v>14700</v>
      </c>
      <c r="H13" s="122">
        <v>17200</v>
      </c>
      <c r="I13" s="1214">
        <v>11650</v>
      </c>
      <c r="J13" s="1215">
        <v>16570</v>
      </c>
    </row>
    <row r="14" spans="1:13" s="1210" customFormat="1" ht="12.95" customHeight="1">
      <c r="A14" s="1480"/>
      <c r="B14" s="122">
        <v>1</v>
      </c>
      <c r="C14" s="122">
        <v>0.55000000000000004</v>
      </c>
      <c r="D14" s="1469"/>
      <c r="E14" s="1213">
        <v>7660</v>
      </c>
      <c r="F14" s="1213">
        <v>14020</v>
      </c>
      <c r="G14" s="122">
        <v>15650</v>
      </c>
      <c r="H14" s="122">
        <v>18100</v>
      </c>
      <c r="I14" s="1214">
        <v>12100</v>
      </c>
      <c r="J14" s="1215">
        <v>16700</v>
      </c>
    </row>
    <row r="15" spans="1:13" s="1210" customFormat="1" ht="12.95" customHeight="1">
      <c r="A15" s="1480"/>
      <c r="B15" s="122">
        <v>1</v>
      </c>
      <c r="C15" s="122">
        <v>0.75</v>
      </c>
      <c r="D15" s="1469"/>
      <c r="E15" s="1213">
        <v>7910</v>
      </c>
      <c r="F15" s="1213">
        <v>14100</v>
      </c>
      <c r="G15" s="122">
        <v>15650</v>
      </c>
      <c r="H15" s="122">
        <v>18100</v>
      </c>
      <c r="I15" s="1214">
        <v>12100</v>
      </c>
      <c r="J15" s="1215">
        <v>16775</v>
      </c>
    </row>
    <row r="16" spans="1:13" s="1210" customFormat="1" ht="12.95" customHeight="1">
      <c r="A16" s="1480"/>
      <c r="B16" s="122">
        <v>1</v>
      </c>
      <c r="C16" s="122">
        <v>0.25</v>
      </c>
      <c r="D16" s="1455">
        <v>3000</v>
      </c>
      <c r="E16" s="1213">
        <v>6660</v>
      </c>
      <c r="F16" s="1213">
        <v>14200</v>
      </c>
      <c r="G16" s="122">
        <v>14750</v>
      </c>
      <c r="H16" s="122">
        <v>17200</v>
      </c>
      <c r="I16" s="1214"/>
      <c r="J16" s="1215">
        <v>10800</v>
      </c>
    </row>
    <row r="17" spans="1:10" s="1210" customFormat="1" ht="12.95" customHeight="1">
      <c r="A17" s="1480"/>
      <c r="B17" s="122">
        <v>1</v>
      </c>
      <c r="C17" s="122">
        <v>0.37</v>
      </c>
      <c r="D17" s="1469"/>
      <c r="E17" s="1213">
        <v>6900</v>
      </c>
      <c r="F17" s="1213">
        <v>14380</v>
      </c>
      <c r="G17" s="122">
        <v>14750</v>
      </c>
      <c r="H17" s="122">
        <v>17200</v>
      </c>
      <c r="I17" s="1214">
        <v>11330</v>
      </c>
      <c r="J17" s="1215">
        <v>16980</v>
      </c>
    </row>
    <row r="18" spans="1:10" s="1210" customFormat="1" ht="12.95" customHeight="1">
      <c r="A18" s="1480"/>
      <c r="B18" s="122">
        <v>1</v>
      </c>
      <c r="C18" s="122">
        <v>0.55000000000000004</v>
      </c>
      <c r="D18" s="1469"/>
      <c r="E18" s="1213">
        <v>7100</v>
      </c>
      <c r="F18" s="1213">
        <v>13730</v>
      </c>
      <c r="G18" s="122">
        <v>14750</v>
      </c>
      <c r="H18" s="122">
        <v>17200</v>
      </c>
      <c r="I18" s="1214">
        <v>11330</v>
      </c>
      <c r="J18" s="1215">
        <v>17200</v>
      </c>
    </row>
    <row r="19" spans="1:10" s="1210" customFormat="1" ht="12.95" customHeight="1">
      <c r="A19" s="1480"/>
      <c r="B19" s="122">
        <v>1</v>
      </c>
      <c r="C19" s="122">
        <v>0.75</v>
      </c>
      <c r="D19" s="1469"/>
      <c r="E19" s="1213">
        <v>8080</v>
      </c>
      <c r="F19" s="1213">
        <v>14670</v>
      </c>
      <c r="G19" s="122">
        <v>15650</v>
      </c>
      <c r="H19" s="122">
        <v>18100</v>
      </c>
      <c r="I19" s="1214">
        <v>11650</v>
      </c>
      <c r="J19" s="1215">
        <v>18000</v>
      </c>
    </row>
    <row r="20" spans="1:10" s="1210" customFormat="1" ht="12.95" customHeight="1">
      <c r="A20" s="1480"/>
      <c r="B20" s="122">
        <v>1</v>
      </c>
      <c r="C20" s="122">
        <v>1.1000000000000001</v>
      </c>
      <c r="D20" s="1469"/>
      <c r="E20" s="1213">
        <v>8300</v>
      </c>
      <c r="F20" s="1213">
        <v>14870</v>
      </c>
      <c r="G20" s="122">
        <v>16150</v>
      </c>
      <c r="H20" s="122">
        <v>18600</v>
      </c>
      <c r="I20" s="1214">
        <v>11900</v>
      </c>
      <c r="J20" s="1215">
        <v>18860</v>
      </c>
    </row>
    <row r="21" spans="1:10" s="1210" customFormat="1" ht="12.95" customHeight="1">
      <c r="A21" s="1480"/>
      <c r="B21" s="122">
        <v>1</v>
      </c>
      <c r="C21" s="1220">
        <v>1.5</v>
      </c>
      <c r="D21" s="1470"/>
      <c r="E21" s="1221">
        <v>9600</v>
      </c>
      <c r="F21" s="1221">
        <v>15960</v>
      </c>
      <c r="G21" s="1222">
        <v>17500</v>
      </c>
      <c r="H21" s="1222">
        <v>19800</v>
      </c>
      <c r="I21" s="1222">
        <v>12700</v>
      </c>
      <c r="J21" s="1215">
        <v>19700</v>
      </c>
    </row>
    <row r="22" spans="1:10" s="1210" customFormat="1" ht="15.95" customHeight="1" thickBot="1">
      <c r="A22" s="1485"/>
      <c r="B22" s="123">
        <v>1</v>
      </c>
      <c r="C22" s="1466" t="str">
        <f>C10</f>
        <v>без э/дв!!!</v>
      </c>
      <c r="D22" s="1467"/>
      <c r="E22" s="1223">
        <v>3500</v>
      </c>
      <c r="F22" s="123">
        <v>9500</v>
      </c>
      <c r="G22" s="123">
        <v>7300</v>
      </c>
      <c r="H22" s="123">
        <v>10500</v>
      </c>
      <c r="I22" s="1216">
        <v>5500</v>
      </c>
      <c r="J22" s="1224">
        <v>6000</v>
      </c>
    </row>
    <row r="23" spans="1:10" s="1210" customFormat="1" ht="12.95" customHeight="1">
      <c r="A23" s="1478">
        <v>3.15</v>
      </c>
      <c r="B23" s="128">
        <v>1</v>
      </c>
      <c r="C23" s="128">
        <v>0.18</v>
      </c>
      <c r="D23" s="1468">
        <v>1500</v>
      </c>
      <c r="E23" s="1225">
        <v>7500</v>
      </c>
      <c r="F23" s="1207">
        <v>18580</v>
      </c>
      <c r="G23" s="128"/>
      <c r="H23" s="128"/>
      <c r="I23" s="1208"/>
      <c r="J23" s="1209">
        <v>18230</v>
      </c>
    </row>
    <row r="24" spans="1:10" s="1210" customFormat="1" ht="12.95" customHeight="1">
      <c r="A24" s="1480"/>
      <c r="B24" s="122">
        <v>1</v>
      </c>
      <c r="C24" s="122">
        <v>0.25</v>
      </c>
      <c r="D24" s="1481"/>
      <c r="E24" s="1213">
        <v>8350</v>
      </c>
      <c r="F24" s="1213">
        <v>18980</v>
      </c>
      <c r="G24" s="122">
        <v>18500</v>
      </c>
      <c r="H24" s="122">
        <v>20900</v>
      </c>
      <c r="I24" s="1214">
        <v>12600</v>
      </c>
      <c r="J24" s="1215">
        <v>18540</v>
      </c>
    </row>
    <row r="25" spans="1:10" s="1210" customFormat="1" ht="12.95" customHeight="1">
      <c r="A25" s="1480"/>
      <c r="B25" s="122">
        <v>1</v>
      </c>
      <c r="C25" s="122">
        <v>0.37</v>
      </c>
      <c r="D25" s="1481"/>
      <c r="E25" s="1213">
        <v>8350</v>
      </c>
      <c r="F25" s="1213">
        <v>19120</v>
      </c>
      <c r="G25" s="122">
        <v>18500</v>
      </c>
      <c r="H25" s="122">
        <v>21000</v>
      </c>
      <c r="I25" s="1214">
        <v>12600</v>
      </c>
      <c r="J25" s="1215">
        <v>18540</v>
      </c>
    </row>
    <row r="26" spans="1:10" s="1210" customFormat="1" ht="12.95" customHeight="1">
      <c r="A26" s="1480"/>
      <c r="B26" s="122">
        <v>1</v>
      </c>
      <c r="C26" s="122">
        <v>0.55000000000000004</v>
      </c>
      <c r="D26" s="1481"/>
      <c r="E26" s="1213">
        <v>8990</v>
      </c>
      <c r="F26" s="1213">
        <v>19850</v>
      </c>
      <c r="G26" s="122">
        <v>19500</v>
      </c>
      <c r="H26" s="122">
        <v>21830</v>
      </c>
      <c r="I26" s="1214">
        <v>12950</v>
      </c>
      <c r="J26" s="1215">
        <v>19100</v>
      </c>
    </row>
    <row r="27" spans="1:10" s="1210" customFormat="1" ht="12.95" customHeight="1">
      <c r="A27" s="1480"/>
      <c r="B27" s="122">
        <v>1</v>
      </c>
      <c r="C27" s="122">
        <v>0.75</v>
      </c>
      <c r="D27" s="1481"/>
      <c r="E27" s="1213">
        <v>9710</v>
      </c>
      <c r="F27" s="1213">
        <v>20200</v>
      </c>
      <c r="G27" s="122">
        <v>19500</v>
      </c>
      <c r="H27" s="122">
        <v>21830</v>
      </c>
      <c r="I27" s="1214">
        <v>13530</v>
      </c>
      <c r="J27" s="1215">
        <v>19200</v>
      </c>
    </row>
    <row r="28" spans="1:10" s="1210" customFormat="1" ht="12.95" customHeight="1">
      <c r="A28" s="1480"/>
      <c r="B28" s="122">
        <v>1</v>
      </c>
      <c r="C28" s="122">
        <v>1.1000000000000001</v>
      </c>
      <c r="D28" s="1482"/>
      <c r="E28" s="1226">
        <v>10500</v>
      </c>
      <c r="F28" s="1213">
        <v>21230</v>
      </c>
      <c r="G28" s="122">
        <v>21150</v>
      </c>
      <c r="H28" s="122">
        <v>23550</v>
      </c>
      <c r="I28" s="1214">
        <v>14540</v>
      </c>
      <c r="J28" s="1215">
        <v>19300</v>
      </c>
    </row>
    <row r="29" spans="1:10" s="1210" customFormat="1" ht="12.95" customHeight="1">
      <c r="A29" s="1480"/>
      <c r="B29" s="122">
        <v>1</v>
      </c>
      <c r="C29" s="122">
        <v>1.1000000000000001</v>
      </c>
      <c r="D29" s="1455">
        <v>3000</v>
      </c>
      <c r="E29" s="1213">
        <v>9730</v>
      </c>
      <c r="F29" s="1213">
        <v>20460</v>
      </c>
      <c r="G29" s="122">
        <v>20000</v>
      </c>
      <c r="H29" s="122">
        <v>22500</v>
      </c>
      <c r="I29" s="1214">
        <v>13530</v>
      </c>
      <c r="J29" s="1215">
        <v>19400</v>
      </c>
    </row>
    <row r="30" spans="1:10" s="1210" customFormat="1" ht="12.95" customHeight="1">
      <c r="A30" s="1480"/>
      <c r="B30" s="122">
        <v>1</v>
      </c>
      <c r="C30" s="122">
        <v>1.5</v>
      </c>
      <c r="D30" s="1481"/>
      <c r="E30" s="1226">
        <v>10840</v>
      </c>
      <c r="F30" s="1213">
        <v>21410</v>
      </c>
      <c r="G30" s="122">
        <v>21150</v>
      </c>
      <c r="H30" s="122">
        <v>23600</v>
      </c>
      <c r="I30" s="1214">
        <v>14540</v>
      </c>
      <c r="J30" s="1215">
        <v>20100</v>
      </c>
    </row>
    <row r="31" spans="1:10" s="1210" customFormat="1" ht="12.95" customHeight="1">
      <c r="A31" s="1480"/>
      <c r="B31" s="122">
        <v>1</v>
      </c>
      <c r="C31" s="122">
        <v>2.2000000000000002</v>
      </c>
      <c r="D31" s="1481"/>
      <c r="E31" s="1226">
        <v>11320</v>
      </c>
      <c r="F31" s="1213">
        <v>21810</v>
      </c>
      <c r="G31" s="122">
        <v>22320</v>
      </c>
      <c r="H31" s="122">
        <v>24700</v>
      </c>
      <c r="I31" s="1214">
        <v>14540</v>
      </c>
      <c r="J31" s="1215">
        <v>20320</v>
      </c>
    </row>
    <row r="32" spans="1:10" s="1210" customFormat="1" ht="12.95" customHeight="1">
      <c r="A32" s="1479"/>
      <c r="B32" s="1199">
        <v>1</v>
      </c>
      <c r="C32" s="1227">
        <v>3</v>
      </c>
      <c r="D32" s="1482"/>
      <c r="E32" s="1226">
        <v>12820</v>
      </c>
      <c r="F32" s="1228">
        <v>22900</v>
      </c>
      <c r="G32" s="1199">
        <v>27000</v>
      </c>
      <c r="H32" s="1199">
        <v>25400</v>
      </c>
      <c r="I32" s="1214">
        <v>16880</v>
      </c>
      <c r="J32" s="1200">
        <v>21000</v>
      </c>
    </row>
    <row r="33" spans="1:10" s="1210" customFormat="1" ht="15.95" customHeight="1" thickBot="1">
      <c r="A33" s="1485"/>
      <c r="B33" s="123">
        <v>1</v>
      </c>
      <c r="C33" s="1466" t="str">
        <f>C10</f>
        <v>без э/дв!!!</v>
      </c>
      <c r="D33" s="1467"/>
      <c r="E33" s="1223">
        <v>5000</v>
      </c>
      <c r="F33" s="123">
        <v>13000</v>
      </c>
      <c r="G33" s="123">
        <v>11100</v>
      </c>
      <c r="H33" s="123">
        <v>14500</v>
      </c>
      <c r="I33" s="1216">
        <v>8000</v>
      </c>
      <c r="J33" s="1224">
        <v>7500</v>
      </c>
    </row>
    <row r="34" spans="1:10" s="1210" customFormat="1" ht="12.95" customHeight="1">
      <c r="A34" s="1478">
        <v>4</v>
      </c>
      <c r="B34" s="1196">
        <v>1</v>
      </c>
      <c r="C34" s="128">
        <v>0.25</v>
      </c>
      <c r="D34" s="1468">
        <v>1000</v>
      </c>
      <c r="E34" s="1213">
        <v>10500</v>
      </c>
      <c r="F34" s="1213">
        <v>25190</v>
      </c>
      <c r="G34" s="128"/>
      <c r="H34" s="128"/>
      <c r="I34" s="1208"/>
      <c r="J34" s="1209">
        <v>19100</v>
      </c>
    </row>
    <row r="35" spans="1:10" s="1210" customFormat="1" ht="12.95" customHeight="1">
      <c r="A35" s="1480"/>
      <c r="B35" s="122">
        <v>1</v>
      </c>
      <c r="C35" s="122">
        <v>0.37</v>
      </c>
      <c r="D35" s="1469"/>
      <c r="E35" s="1213">
        <v>11200</v>
      </c>
      <c r="F35" s="1213">
        <v>25940</v>
      </c>
      <c r="G35" s="122">
        <v>22830</v>
      </c>
      <c r="H35" s="122">
        <v>29300</v>
      </c>
      <c r="I35" s="1214">
        <v>15260</v>
      </c>
      <c r="J35" s="1215">
        <v>19600</v>
      </c>
    </row>
    <row r="36" spans="1:10" s="1210" customFormat="1" ht="12.95" customHeight="1">
      <c r="A36" s="1480"/>
      <c r="B36" s="122">
        <v>1</v>
      </c>
      <c r="C36" s="122">
        <v>0.55000000000000004</v>
      </c>
      <c r="D36" s="1469"/>
      <c r="E36" s="1213">
        <v>11340</v>
      </c>
      <c r="F36" s="1213">
        <v>26300</v>
      </c>
      <c r="G36" s="122">
        <v>24280</v>
      </c>
      <c r="H36" s="122">
        <v>30750</v>
      </c>
      <c r="I36" s="1214">
        <v>15260</v>
      </c>
      <c r="J36" s="1215">
        <v>19800</v>
      </c>
    </row>
    <row r="37" spans="1:10" s="1210" customFormat="1" ht="12.95" customHeight="1">
      <c r="A37" s="1480"/>
      <c r="B37" s="122">
        <v>1</v>
      </c>
      <c r="C37" s="122">
        <v>0.75</v>
      </c>
      <c r="D37" s="1470"/>
      <c r="E37" s="1213">
        <v>12650</v>
      </c>
      <c r="F37" s="1213">
        <v>27300</v>
      </c>
      <c r="G37" s="122">
        <v>25500</v>
      </c>
      <c r="H37" s="122">
        <v>31950</v>
      </c>
      <c r="I37" s="1214">
        <v>16300</v>
      </c>
      <c r="J37" s="1215">
        <v>20200</v>
      </c>
    </row>
    <row r="38" spans="1:10" s="1210" customFormat="1" ht="12.95" customHeight="1">
      <c r="A38" s="1480"/>
      <c r="B38" s="122">
        <v>1</v>
      </c>
      <c r="C38" s="122">
        <v>0.55000000000000004</v>
      </c>
      <c r="D38" s="1469">
        <v>1500</v>
      </c>
      <c r="E38" s="1213">
        <v>11200</v>
      </c>
      <c r="F38" s="1213">
        <v>25600</v>
      </c>
      <c r="G38" s="122">
        <v>22850</v>
      </c>
      <c r="H38" s="122">
        <v>29320</v>
      </c>
      <c r="I38" s="1214">
        <v>15260</v>
      </c>
      <c r="J38" s="1215">
        <v>19700</v>
      </c>
    </row>
    <row r="39" spans="1:10" s="1210" customFormat="1" ht="12.95" customHeight="1">
      <c r="A39" s="1480"/>
      <c r="B39" s="122">
        <v>1</v>
      </c>
      <c r="C39" s="122">
        <v>0.75</v>
      </c>
      <c r="D39" s="1469"/>
      <c r="E39" s="1213">
        <v>11340</v>
      </c>
      <c r="F39" s="1213">
        <v>26000</v>
      </c>
      <c r="G39" s="122">
        <v>22850</v>
      </c>
      <c r="H39" s="122">
        <v>29320</v>
      </c>
      <c r="I39" s="1214">
        <v>15260</v>
      </c>
      <c r="J39" s="1215">
        <v>19750</v>
      </c>
    </row>
    <row r="40" spans="1:10" s="1210" customFormat="1" ht="12.95" customHeight="1">
      <c r="A40" s="1480"/>
      <c r="B40" s="122">
        <v>1</v>
      </c>
      <c r="C40" s="122">
        <v>1.1000000000000001</v>
      </c>
      <c r="D40" s="1469"/>
      <c r="E40" s="1213">
        <v>12650</v>
      </c>
      <c r="F40" s="1213">
        <v>26810</v>
      </c>
      <c r="G40" s="122">
        <v>24540</v>
      </c>
      <c r="H40" s="1213">
        <v>31000</v>
      </c>
      <c r="I40" s="1214">
        <v>16300</v>
      </c>
      <c r="J40" s="1215">
        <v>20650</v>
      </c>
    </row>
    <row r="41" spans="1:10" s="1210" customFormat="1" ht="12.95" customHeight="1">
      <c r="A41" s="1480"/>
      <c r="B41" s="122">
        <v>1</v>
      </c>
      <c r="C41" s="122">
        <v>1.5</v>
      </c>
      <c r="D41" s="1469"/>
      <c r="E41" s="1213">
        <v>13230</v>
      </c>
      <c r="F41" s="1213">
        <v>27270</v>
      </c>
      <c r="G41" s="122">
        <v>25750</v>
      </c>
      <c r="H41" s="122">
        <v>32220</v>
      </c>
      <c r="I41" s="1214">
        <v>16300</v>
      </c>
      <c r="J41" s="1215">
        <v>20850</v>
      </c>
    </row>
    <row r="42" spans="1:10" s="1210" customFormat="1" ht="12.95" customHeight="1">
      <c r="A42" s="1479"/>
      <c r="B42" s="1199">
        <v>1</v>
      </c>
      <c r="C42" s="1229">
        <v>4</v>
      </c>
      <c r="D42" s="1455">
        <v>3000</v>
      </c>
      <c r="E42" s="1230">
        <v>17000</v>
      </c>
      <c r="F42" s="1228">
        <v>21800</v>
      </c>
      <c r="G42" s="122">
        <v>32550</v>
      </c>
      <c r="H42" s="122">
        <v>39000</v>
      </c>
      <c r="I42" s="1214">
        <v>21950</v>
      </c>
      <c r="J42" s="1200">
        <v>20950</v>
      </c>
    </row>
    <row r="43" spans="1:10" s="1210" customFormat="1" ht="12.95" customHeight="1">
      <c r="A43" s="1479"/>
      <c r="B43" s="1199">
        <v>1</v>
      </c>
      <c r="C43" s="1227">
        <v>5.5</v>
      </c>
      <c r="D43" s="1469"/>
      <c r="E43" s="1213">
        <v>18260</v>
      </c>
      <c r="F43" s="1228">
        <v>32470</v>
      </c>
      <c r="G43" s="122">
        <v>36300</v>
      </c>
      <c r="H43" s="122">
        <v>34800</v>
      </c>
      <c r="I43" s="1214">
        <v>21950</v>
      </c>
      <c r="J43" s="1200">
        <v>23500</v>
      </c>
    </row>
    <row r="44" spans="1:10" s="1210" customFormat="1" ht="12.95" customHeight="1">
      <c r="A44" s="1479"/>
      <c r="B44" s="1199">
        <v>1</v>
      </c>
      <c r="C44" s="290">
        <v>7.5</v>
      </c>
      <c r="D44" s="1470"/>
      <c r="E44" s="1213">
        <v>22650</v>
      </c>
      <c r="F44" s="1228">
        <v>36000</v>
      </c>
      <c r="G44" s="122">
        <v>40800</v>
      </c>
      <c r="H44" s="122">
        <v>47300</v>
      </c>
      <c r="I44" s="1214">
        <v>24600</v>
      </c>
      <c r="J44" s="1200">
        <v>25300</v>
      </c>
    </row>
    <row r="45" spans="1:10" s="1210" customFormat="1" ht="16.5" customHeight="1" thickBot="1">
      <c r="A45" s="1479"/>
      <c r="B45" s="1199">
        <v>1</v>
      </c>
      <c r="C45" s="1466" t="str">
        <f>C10</f>
        <v>без э/дв!!!</v>
      </c>
      <c r="D45" s="1467"/>
      <c r="E45" s="1228">
        <v>7250</v>
      </c>
      <c r="F45" s="1199">
        <v>20500</v>
      </c>
      <c r="G45" s="1199">
        <v>14490</v>
      </c>
      <c r="H45" s="1199">
        <v>23000</v>
      </c>
      <c r="I45" s="1219">
        <v>9700</v>
      </c>
      <c r="J45" s="1200">
        <v>10100</v>
      </c>
    </row>
    <row r="46" spans="1:10" s="1210" customFormat="1" ht="12.95" customHeight="1">
      <c r="A46" s="1456">
        <v>5</v>
      </c>
      <c r="B46" s="128">
        <v>1</v>
      </c>
      <c r="C46" s="128">
        <v>0.55000000000000004</v>
      </c>
      <c r="D46" s="1468">
        <v>1000</v>
      </c>
      <c r="E46" s="1207">
        <v>14700</v>
      </c>
      <c r="F46" s="128">
        <v>39000</v>
      </c>
      <c r="G46" s="128">
        <v>34600</v>
      </c>
      <c r="H46" s="128">
        <v>44660</v>
      </c>
      <c r="I46" s="1208">
        <v>20500</v>
      </c>
      <c r="J46" s="1209">
        <v>19500</v>
      </c>
    </row>
    <row r="47" spans="1:10" s="1210" customFormat="1" ht="12.95" customHeight="1">
      <c r="A47" s="1457"/>
      <c r="B47" s="1201">
        <v>1</v>
      </c>
      <c r="C47" s="1201">
        <v>0.75</v>
      </c>
      <c r="D47" s="1469"/>
      <c r="E47" s="1212">
        <v>16000</v>
      </c>
      <c r="F47" s="1201">
        <v>40250</v>
      </c>
      <c r="G47" s="1201">
        <v>35800</v>
      </c>
      <c r="H47" s="1201">
        <v>45850</v>
      </c>
      <c r="I47" s="1211">
        <v>21520</v>
      </c>
      <c r="J47" s="1198">
        <v>21050</v>
      </c>
    </row>
    <row r="48" spans="1:10" s="1210" customFormat="1" ht="12.95" customHeight="1">
      <c r="A48" s="1457"/>
      <c r="B48" s="1201">
        <v>1</v>
      </c>
      <c r="C48" s="122">
        <v>1.1000000000000001</v>
      </c>
      <c r="D48" s="1469"/>
      <c r="E48" s="1213">
        <v>16870</v>
      </c>
      <c r="F48" s="1201">
        <v>41150</v>
      </c>
      <c r="G48" s="1201">
        <v>37450</v>
      </c>
      <c r="H48" s="1201">
        <v>47500</v>
      </c>
      <c r="I48" s="1211">
        <v>21600</v>
      </c>
      <c r="J48" s="1198">
        <v>21250</v>
      </c>
    </row>
    <row r="49" spans="1:10" s="1210" customFormat="1" ht="12.95" customHeight="1">
      <c r="A49" s="1457"/>
      <c r="B49" s="122">
        <v>1</v>
      </c>
      <c r="C49" s="122">
        <v>2.2000000000000002</v>
      </c>
      <c r="D49" s="1469"/>
      <c r="E49" s="1213">
        <v>21000</v>
      </c>
      <c r="F49" s="1213">
        <v>45300</v>
      </c>
      <c r="G49" s="1201">
        <v>43980</v>
      </c>
      <c r="H49" s="1201">
        <v>54100</v>
      </c>
      <c r="I49" s="1211">
        <v>26500</v>
      </c>
      <c r="J49" s="1215">
        <v>23500</v>
      </c>
    </row>
    <row r="50" spans="1:10" s="1210" customFormat="1" ht="12.95" customHeight="1">
      <c r="A50" s="1457"/>
      <c r="B50" s="122">
        <v>1</v>
      </c>
      <c r="C50" s="290">
        <v>3</v>
      </c>
      <c r="D50" s="1470"/>
      <c r="E50" s="1213">
        <v>24650</v>
      </c>
      <c r="F50" s="1213">
        <v>48900</v>
      </c>
      <c r="G50" s="122">
        <v>48730</v>
      </c>
      <c r="H50" s="122">
        <v>58800</v>
      </c>
      <c r="I50" s="1214">
        <v>28900</v>
      </c>
      <c r="J50" s="1215">
        <v>23850</v>
      </c>
    </row>
    <row r="51" spans="1:10" s="1210" customFormat="1" ht="12.95" customHeight="1">
      <c r="A51" s="1457"/>
      <c r="B51" s="122">
        <v>1</v>
      </c>
      <c r="C51" s="122">
        <v>1.1000000000000001</v>
      </c>
      <c r="D51" s="1455">
        <v>1500</v>
      </c>
      <c r="E51" s="1230">
        <v>16000</v>
      </c>
      <c r="F51" s="1213">
        <v>40300</v>
      </c>
      <c r="G51" s="1201">
        <v>34850</v>
      </c>
      <c r="H51" s="1201">
        <v>45000</v>
      </c>
      <c r="I51" s="1211">
        <v>21520</v>
      </c>
      <c r="J51" s="1215">
        <v>19900</v>
      </c>
    </row>
    <row r="52" spans="1:10" s="1210" customFormat="1" ht="12.95" customHeight="1">
      <c r="A52" s="1457"/>
      <c r="B52" s="122">
        <v>1</v>
      </c>
      <c r="C52" s="122">
        <v>1.5</v>
      </c>
      <c r="D52" s="1469"/>
      <c r="E52" s="1213">
        <v>16580</v>
      </c>
      <c r="F52" s="1213">
        <v>40900</v>
      </c>
      <c r="G52" s="1201">
        <v>36050</v>
      </c>
      <c r="H52" s="1201">
        <v>46200</v>
      </c>
      <c r="I52" s="1211">
        <v>21580</v>
      </c>
      <c r="J52" s="1215">
        <v>20450</v>
      </c>
    </row>
    <row r="53" spans="1:10" s="1210" customFormat="1" ht="12.95" customHeight="1">
      <c r="A53" s="1457"/>
      <c r="B53" s="122">
        <v>1</v>
      </c>
      <c r="C53" s="122">
        <v>2.2000000000000002</v>
      </c>
      <c r="D53" s="1469"/>
      <c r="E53" s="1213">
        <v>18350</v>
      </c>
      <c r="F53" s="1213">
        <v>42620</v>
      </c>
      <c r="G53" s="1201">
        <v>40050</v>
      </c>
      <c r="H53" s="1201">
        <v>50150</v>
      </c>
      <c r="I53" s="1211">
        <v>23850</v>
      </c>
      <c r="J53" s="1215">
        <v>22300</v>
      </c>
    </row>
    <row r="54" spans="1:10" s="1210" customFormat="1" ht="12.95" customHeight="1">
      <c r="A54" s="1457"/>
      <c r="B54" s="122">
        <v>1</v>
      </c>
      <c r="C54" s="290">
        <v>3</v>
      </c>
      <c r="D54" s="1469"/>
      <c r="E54" s="1213">
        <v>20270</v>
      </c>
      <c r="F54" s="1213">
        <v>44550</v>
      </c>
      <c r="G54" s="122">
        <v>45730</v>
      </c>
      <c r="H54" s="122">
        <v>55800</v>
      </c>
      <c r="I54" s="1214">
        <v>26450</v>
      </c>
      <c r="J54" s="1215">
        <v>22800</v>
      </c>
    </row>
    <row r="55" spans="1:10" s="1210" customFormat="1" ht="12.95" customHeight="1">
      <c r="A55" s="1457"/>
      <c r="B55" s="122">
        <v>1</v>
      </c>
      <c r="C55" s="1227">
        <v>4</v>
      </c>
      <c r="D55" s="1470"/>
      <c r="E55" s="1213">
        <v>21050</v>
      </c>
      <c r="F55" s="1213">
        <v>45300</v>
      </c>
      <c r="G55" s="122">
        <v>45200</v>
      </c>
      <c r="H55" s="122">
        <v>55220</v>
      </c>
      <c r="I55" s="1214">
        <v>26460</v>
      </c>
      <c r="J55" s="1215">
        <v>23550</v>
      </c>
    </row>
    <row r="56" spans="1:10" s="1210" customFormat="1" ht="15" customHeight="1" thickBot="1">
      <c r="A56" s="1457"/>
      <c r="B56" s="1199">
        <v>1</v>
      </c>
      <c r="C56" s="1476" t="str">
        <f>C10</f>
        <v>без э/дв!!!</v>
      </c>
      <c r="D56" s="1477"/>
      <c r="E56" s="1228">
        <v>10850</v>
      </c>
      <c r="F56" s="1199">
        <v>34400</v>
      </c>
      <c r="G56" s="1199">
        <v>24800</v>
      </c>
      <c r="H56" s="1199">
        <v>37500</v>
      </c>
      <c r="I56" s="1219">
        <v>15600</v>
      </c>
      <c r="J56" s="1200">
        <v>14200</v>
      </c>
    </row>
    <row r="57" spans="1:10" s="1210" customFormat="1" ht="12.95" customHeight="1">
      <c r="A57" s="1456">
        <v>6.3</v>
      </c>
      <c r="B57" s="128">
        <v>1</v>
      </c>
      <c r="C57" s="128">
        <v>1.1000000000000001</v>
      </c>
      <c r="D57" s="1468">
        <v>1000</v>
      </c>
      <c r="E57" s="128">
        <v>23450</v>
      </c>
      <c r="F57" s="1207">
        <v>67850</v>
      </c>
      <c r="G57" s="128">
        <v>51400</v>
      </c>
      <c r="H57" s="128">
        <v>74120</v>
      </c>
      <c r="I57" s="1208">
        <v>30660</v>
      </c>
      <c r="J57" s="1209">
        <v>27250</v>
      </c>
    </row>
    <row r="58" spans="1:10" s="1210" customFormat="1" ht="12.95" customHeight="1">
      <c r="A58" s="1457"/>
      <c r="B58" s="1201">
        <v>1</v>
      </c>
      <c r="C58" s="122">
        <v>1.5</v>
      </c>
      <c r="D58" s="1469"/>
      <c r="E58" s="1212">
        <v>25100</v>
      </c>
      <c r="F58" s="1212">
        <v>69500</v>
      </c>
      <c r="G58" s="1201">
        <v>54800</v>
      </c>
      <c r="H58" s="1201">
        <v>77550</v>
      </c>
      <c r="I58" s="1201">
        <v>33000</v>
      </c>
      <c r="J58" s="1198">
        <v>29000</v>
      </c>
    </row>
    <row r="59" spans="1:10" s="1210" customFormat="1" ht="12.95" customHeight="1">
      <c r="A59" s="1457"/>
      <c r="B59" s="122">
        <v>1</v>
      </c>
      <c r="C59" s="122">
        <v>2.2000000000000002</v>
      </c>
      <c r="D59" s="1469"/>
      <c r="E59" s="1213">
        <v>27600</v>
      </c>
      <c r="F59" s="1213">
        <v>72900</v>
      </c>
      <c r="G59" s="122">
        <v>57950</v>
      </c>
      <c r="H59" s="122">
        <v>80680</v>
      </c>
      <c r="I59" s="122">
        <v>35600</v>
      </c>
      <c r="J59" s="1231">
        <v>31560</v>
      </c>
    </row>
    <row r="60" spans="1:10" s="1210" customFormat="1" ht="12.95" customHeight="1">
      <c r="A60" s="1457"/>
      <c r="B60" s="122">
        <v>1</v>
      </c>
      <c r="C60" s="290">
        <v>3</v>
      </c>
      <c r="D60" s="1469"/>
      <c r="E60" s="1213">
        <v>31250</v>
      </c>
      <c r="F60" s="1228">
        <v>75700</v>
      </c>
      <c r="G60" s="122">
        <v>62680</v>
      </c>
      <c r="H60" s="122">
        <v>85500</v>
      </c>
      <c r="I60" s="122">
        <v>38100</v>
      </c>
      <c r="J60" s="1215">
        <v>32250</v>
      </c>
    </row>
    <row r="61" spans="1:10" s="1210" customFormat="1" ht="12.95" customHeight="1">
      <c r="A61" s="1457"/>
      <c r="B61" s="1199">
        <v>1</v>
      </c>
      <c r="C61" s="1232">
        <v>4</v>
      </c>
      <c r="D61" s="1455">
        <v>1500</v>
      </c>
      <c r="E61" s="1233">
        <v>27600</v>
      </c>
      <c r="F61" s="1228">
        <v>72000</v>
      </c>
      <c r="G61" s="122">
        <v>59100</v>
      </c>
      <c r="H61" s="1199">
        <v>81840</v>
      </c>
      <c r="I61" s="122">
        <v>35580</v>
      </c>
      <c r="J61" s="1200">
        <v>31880</v>
      </c>
    </row>
    <row r="62" spans="1:10" s="1210" customFormat="1" ht="12.95" customHeight="1">
      <c r="A62" s="1457"/>
      <c r="B62" s="1199">
        <v>1</v>
      </c>
      <c r="C62" s="1227">
        <v>5.5</v>
      </c>
      <c r="D62" s="1469"/>
      <c r="E62" s="1213">
        <v>31700</v>
      </c>
      <c r="F62" s="1228">
        <v>76000</v>
      </c>
      <c r="G62" s="1199">
        <v>64430</v>
      </c>
      <c r="H62" s="1199">
        <v>87200</v>
      </c>
      <c r="I62" s="1199">
        <v>38100</v>
      </c>
      <c r="J62" s="1200">
        <v>35880</v>
      </c>
    </row>
    <row r="63" spans="1:10" s="1210" customFormat="1" ht="12.95" customHeight="1">
      <c r="A63" s="1457"/>
      <c r="B63" s="1199">
        <v>1</v>
      </c>
      <c r="C63" s="1227">
        <v>7.5</v>
      </c>
      <c r="D63" s="1469"/>
      <c r="E63" s="1213">
        <v>34510</v>
      </c>
      <c r="F63" s="1228">
        <v>78900</v>
      </c>
      <c r="G63" s="1199">
        <v>77600</v>
      </c>
      <c r="H63" s="1199">
        <v>100350</v>
      </c>
      <c r="I63" s="1199">
        <v>59500</v>
      </c>
      <c r="J63" s="1200">
        <v>38750</v>
      </c>
    </row>
    <row r="64" spans="1:10" s="1210" customFormat="1" ht="12.95" customHeight="1">
      <c r="A64" s="1457"/>
      <c r="B64" s="1199">
        <v>1</v>
      </c>
      <c r="C64" s="1227">
        <v>11</v>
      </c>
      <c r="D64" s="1469"/>
      <c r="E64" s="122">
        <v>38200</v>
      </c>
      <c r="F64" s="1228">
        <v>82500</v>
      </c>
      <c r="G64" s="1199">
        <v>80770</v>
      </c>
      <c r="H64" s="1199">
        <v>103600</v>
      </c>
      <c r="I64" s="1199">
        <v>62500</v>
      </c>
      <c r="J64" s="1200">
        <v>41750</v>
      </c>
    </row>
    <row r="65" spans="1:10" s="1210" customFormat="1" ht="13.5" customHeight="1" thickBot="1">
      <c r="A65" s="1463"/>
      <c r="B65" s="123">
        <v>1</v>
      </c>
      <c r="C65" s="1466" t="str">
        <f>C10</f>
        <v>без э/дв!!!</v>
      </c>
      <c r="D65" s="1467"/>
      <c r="E65" s="1234">
        <v>17900</v>
      </c>
      <c r="F65" s="123">
        <v>61100</v>
      </c>
      <c r="G65" s="123">
        <v>38750</v>
      </c>
      <c r="H65" s="123">
        <v>65900</v>
      </c>
      <c r="I65" s="123">
        <v>25410</v>
      </c>
      <c r="J65" s="1224">
        <v>24300</v>
      </c>
    </row>
    <row r="66" spans="1:10" s="1210" customFormat="1" ht="7.5" customHeight="1" thickBot="1">
      <c r="A66" s="1235"/>
      <c r="B66" s="538"/>
      <c r="C66" s="538"/>
      <c r="D66" s="538"/>
      <c r="E66" s="538"/>
      <c r="F66" s="538"/>
      <c r="G66" s="538"/>
      <c r="H66" s="538"/>
      <c r="I66" s="538"/>
      <c r="J66" s="1236"/>
    </row>
    <row r="67" spans="1:10" s="1210" customFormat="1" ht="12.95" customHeight="1">
      <c r="A67" s="1464" t="s">
        <v>1024</v>
      </c>
      <c r="B67" s="1453" t="s">
        <v>137</v>
      </c>
      <c r="C67" s="1453" t="s">
        <v>126</v>
      </c>
      <c r="D67" s="1453"/>
      <c r="E67" s="1453" t="s">
        <v>1409</v>
      </c>
      <c r="F67" s="1461" t="s">
        <v>1405</v>
      </c>
      <c r="G67" s="1453" t="s">
        <v>128</v>
      </c>
      <c r="H67" s="1453"/>
      <c r="I67" s="1453"/>
      <c r="J67" s="1203" t="s">
        <v>489</v>
      </c>
    </row>
    <row r="68" spans="1:10" s="1210" customFormat="1" ht="25.5" customHeight="1" thickBot="1">
      <c r="A68" s="1465"/>
      <c r="B68" s="1454"/>
      <c r="C68" s="1237" t="s">
        <v>132</v>
      </c>
      <c r="D68" s="1237" t="s">
        <v>133</v>
      </c>
      <c r="E68" s="1454"/>
      <c r="F68" s="1462"/>
      <c r="G68" s="1237" t="s">
        <v>1406</v>
      </c>
      <c r="H68" s="1237" t="s">
        <v>1407</v>
      </c>
      <c r="I68" s="1237" t="s">
        <v>736</v>
      </c>
      <c r="J68" s="1238" t="s">
        <v>1408</v>
      </c>
    </row>
    <row r="69" spans="1:10" s="1210" customFormat="1" ht="12.95" customHeight="1">
      <c r="A69" s="1456">
        <v>8</v>
      </c>
      <c r="B69" s="128">
        <v>1</v>
      </c>
      <c r="C69" s="1239">
        <v>3</v>
      </c>
      <c r="D69" s="1469">
        <v>750</v>
      </c>
      <c r="E69" s="128">
        <v>42950</v>
      </c>
      <c r="F69" s="1207">
        <v>126800</v>
      </c>
      <c r="G69" s="128">
        <v>97500</v>
      </c>
      <c r="H69" s="128">
        <v>141000</v>
      </c>
      <c r="I69" s="1207">
        <v>67150</v>
      </c>
      <c r="J69" s="1209">
        <v>45580</v>
      </c>
    </row>
    <row r="70" spans="1:10" s="1210" customFormat="1" ht="12.95" customHeight="1">
      <c r="A70" s="1457"/>
      <c r="B70" s="122">
        <v>1</v>
      </c>
      <c r="C70" s="290">
        <v>4</v>
      </c>
      <c r="D70" s="1469"/>
      <c r="E70" s="122">
        <v>46690</v>
      </c>
      <c r="F70" s="1213">
        <v>130600</v>
      </c>
      <c r="G70" s="122">
        <v>106300</v>
      </c>
      <c r="H70" s="1201">
        <v>150000</v>
      </c>
      <c r="I70" s="1213">
        <v>73300</v>
      </c>
      <c r="J70" s="1215">
        <v>48580</v>
      </c>
    </row>
    <row r="71" spans="1:10" s="1210" customFormat="1" ht="12.95" customHeight="1">
      <c r="A71" s="1457"/>
      <c r="B71" s="122">
        <v>1</v>
      </c>
      <c r="C71" s="122">
        <v>5.5</v>
      </c>
      <c r="D71" s="1470"/>
      <c r="E71" s="122">
        <v>50150</v>
      </c>
      <c r="F71" s="1213">
        <v>134000</v>
      </c>
      <c r="G71" s="122">
        <v>113050</v>
      </c>
      <c r="H71" s="122">
        <v>156600</v>
      </c>
      <c r="I71" s="1213">
        <v>77750</v>
      </c>
      <c r="J71" s="1215">
        <v>52080</v>
      </c>
    </row>
    <row r="72" spans="1:10" s="1210" customFormat="1">
      <c r="A72" s="1457"/>
      <c r="B72" s="122">
        <v>1</v>
      </c>
      <c r="C72" s="1232">
        <v>4</v>
      </c>
      <c r="D72" s="1455">
        <v>1000</v>
      </c>
      <c r="E72" s="1222">
        <v>42630</v>
      </c>
      <c r="F72" s="1213">
        <v>126500</v>
      </c>
      <c r="G72" s="122">
        <v>95600</v>
      </c>
      <c r="H72" s="122">
        <v>139100</v>
      </c>
      <c r="I72" s="1213">
        <v>69000</v>
      </c>
      <c r="J72" s="1231">
        <v>47560</v>
      </c>
    </row>
    <row r="73" spans="1:10" s="1210" customFormat="1">
      <c r="A73" s="1457"/>
      <c r="B73" s="122">
        <v>1</v>
      </c>
      <c r="C73" s="122">
        <v>5.5</v>
      </c>
      <c r="D73" s="1469"/>
      <c r="E73" s="122">
        <v>47850</v>
      </c>
      <c r="F73" s="1213">
        <v>131700</v>
      </c>
      <c r="G73" s="122">
        <v>10900</v>
      </c>
      <c r="H73" s="122">
        <v>152400</v>
      </c>
      <c r="I73" s="1213">
        <v>80650</v>
      </c>
      <c r="J73" s="1215">
        <v>48580</v>
      </c>
    </row>
    <row r="74" spans="1:10" s="1210" customFormat="1">
      <c r="A74" s="1457"/>
      <c r="B74" s="122">
        <v>1</v>
      </c>
      <c r="C74" s="122">
        <v>7.5</v>
      </c>
      <c r="D74" s="1469"/>
      <c r="E74" s="122">
        <v>50050</v>
      </c>
      <c r="F74" s="1213">
        <v>134000</v>
      </c>
      <c r="G74" s="122">
        <v>112000</v>
      </c>
      <c r="H74" s="122">
        <v>155520</v>
      </c>
      <c r="I74" s="1213">
        <v>83800</v>
      </c>
      <c r="J74" s="1215">
        <v>55630</v>
      </c>
    </row>
    <row r="75" spans="1:10" s="1210" customFormat="1">
      <c r="A75" s="1457"/>
      <c r="B75" s="122">
        <v>1</v>
      </c>
      <c r="C75" s="290">
        <v>11</v>
      </c>
      <c r="D75" s="1470"/>
      <c r="E75" s="122">
        <v>55600</v>
      </c>
      <c r="F75" s="1213">
        <v>139450</v>
      </c>
      <c r="G75" s="122">
        <v>114360</v>
      </c>
      <c r="H75" s="122">
        <v>158000</v>
      </c>
      <c r="I75" s="1213">
        <v>86930</v>
      </c>
      <c r="J75" s="1215">
        <v>61630</v>
      </c>
    </row>
    <row r="76" spans="1:10" s="1210" customFormat="1" ht="12.75" customHeight="1">
      <c r="A76" s="1457"/>
      <c r="B76" s="1201">
        <v>1</v>
      </c>
      <c r="C76" s="1240">
        <v>15</v>
      </c>
      <c r="D76" s="1469">
        <v>1500</v>
      </c>
      <c r="E76" s="1201">
        <v>55800</v>
      </c>
      <c r="F76" s="1212">
        <v>140000</v>
      </c>
      <c r="G76" s="1201">
        <v>114730</v>
      </c>
      <c r="H76" s="1201">
        <v>158300</v>
      </c>
      <c r="I76" s="1212">
        <v>86930</v>
      </c>
      <c r="J76" s="1198">
        <v>62130</v>
      </c>
    </row>
    <row r="77" spans="1:10" s="1210" customFormat="1" ht="12.75" customHeight="1">
      <c r="A77" s="1457"/>
      <c r="B77" s="122">
        <v>1</v>
      </c>
      <c r="C77" s="290">
        <v>18.5</v>
      </c>
      <c r="D77" s="1469"/>
      <c r="E77" s="122">
        <v>59200</v>
      </c>
      <c r="F77" s="1213">
        <v>143000</v>
      </c>
      <c r="G77" s="122">
        <v>119100</v>
      </c>
      <c r="H77" s="122">
        <v>162600</v>
      </c>
      <c r="I77" s="1213">
        <v>93450</v>
      </c>
      <c r="J77" s="1215">
        <v>65250</v>
      </c>
    </row>
    <row r="78" spans="1:10" s="1210" customFormat="1" ht="12" customHeight="1">
      <c r="A78" s="1457"/>
      <c r="B78" s="1222">
        <v>1</v>
      </c>
      <c r="C78" s="290">
        <v>22</v>
      </c>
      <c r="D78" s="1470"/>
      <c r="E78" s="1222">
        <v>64000</v>
      </c>
      <c r="F78" s="1221">
        <v>147800</v>
      </c>
      <c r="G78" s="1222">
        <v>129000</v>
      </c>
      <c r="H78" s="1222">
        <v>172500</v>
      </c>
      <c r="I78" s="1221">
        <v>80150</v>
      </c>
      <c r="J78" s="1215">
        <v>70630</v>
      </c>
    </row>
    <row r="79" spans="1:10" s="1210" customFormat="1" ht="12.75" customHeight="1" thickBot="1">
      <c r="A79" s="1463"/>
      <c r="B79" s="123">
        <v>1</v>
      </c>
      <c r="C79" s="1466" t="str">
        <f>C10</f>
        <v>без э/дв!!!</v>
      </c>
      <c r="D79" s="1467"/>
      <c r="E79" s="1241">
        <v>29950</v>
      </c>
      <c r="F79" s="1241">
        <v>111800</v>
      </c>
      <c r="G79" s="1242">
        <v>70000</v>
      </c>
      <c r="H79" s="1243">
        <v>121500</v>
      </c>
      <c r="I79" s="1244">
        <v>41800</v>
      </c>
      <c r="J79" s="1224">
        <v>39600</v>
      </c>
    </row>
    <row r="80" spans="1:10" s="1210" customFormat="1">
      <c r="A80" s="1457">
        <v>8</v>
      </c>
      <c r="B80" s="128">
        <v>5</v>
      </c>
      <c r="C80" s="128">
        <v>5.5</v>
      </c>
      <c r="D80" s="128" t="s">
        <v>495</v>
      </c>
      <c r="E80" s="128">
        <v>81350</v>
      </c>
      <c r="F80" s="128" t="s">
        <v>134</v>
      </c>
      <c r="G80" s="128"/>
      <c r="H80" s="128"/>
      <c r="I80" s="1207"/>
      <c r="J80" s="1245"/>
    </row>
    <row r="81" spans="1:10" s="1210" customFormat="1">
      <c r="A81" s="1457"/>
      <c r="B81" s="122">
        <v>5</v>
      </c>
      <c r="C81" s="290">
        <v>5.5</v>
      </c>
      <c r="D81" s="122" t="s">
        <v>806</v>
      </c>
      <c r="E81" s="122">
        <v>76500</v>
      </c>
      <c r="F81" s="122" t="s">
        <v>134</v>
      </c>
      <c r="G81" s="122"/>
      <c r="H81" s="122"/>
      <c r="I81" s="1213"/>
      <c r="J81" s="1246"/>
    </row>
    <row r="82" spans="1:10" s="1210" customFormat="1">
      <c r="A82" s="1457"/>
      <c r="B82" s="122">
        <v>5</v>
      </c>
      <c r="C82" s="122">
        <v>7.5</v>
      </c>
      <c r="D82" s="122" t="s">
        <v>496</v>
      </c>
      <c r="E82" s="122">
        <v>83550</v>
      </c>
      <c r="F82" s="122" t="s">
        <v>134</v>
      </c>
      <c r="G82" s="122"/>
      <c r="H82" s="122"/>
      <c r="I82" s="1213"/>
      <c r="J82" s="1246"/>
    </row>
    <row r="83" spans="1:10" s="1210" customFormat="1">
      <c r="A83" s="1457"/>
      <c r="B83" s="122">
        <v>5</v>
      </c>
      <c r="C83" s="290">
        <v>7.5</v>
      </c>
      <c r="D83" s="122" t="s">
        <v>503</v>
      </c>
      <c r="E83" s="122">
        <v>79300</v>
      </c>
      <c r="F83" s="122" t="s">
        <v>134</v>
      </c>
      <c r="G83" s="122"/>
      <c r="H83" s="122"/>
      <c r="I83" s="1213"/>
      <c r="J83" s="1246"/>
    </row>
    <row r="84" spans="1:10" s="1210" customFormat="1">
      <c r="A84" s="1457"/>
      <c r="B84" s="122">
        <v>5</v>
      </c>
      <c r="C84" s="290">
        <v>11</v>
      </c>
      <c r="D84" s="122" t="s">
        <v>497</v>
      </c>
      <c r="E84" s="122">
        <v>93950</v>
      </c>
      <c r="F84" s="122" t="s">
        <v>134</v>
      </c>
      <c r="G84" s="122"/>
      <c r="H84" s="122"/>
      <c r="I84" s="1213"/>
      <c r="J84" s="1246"/>
    </row>
    <row r="85" spans="1:10" s="1210" customFormat="1">
      <c r="A85" s="1457"/>
      <c r="B85" s="122">
        <v>5</v>
      </c>
      <c r="C85" s="290">
        <v>11</v>
      </c>
      <c r="D85" s="122" t="s">
        <v>504</v>
      </c>
      <c r="E85" s="122">
        <v>85300</v>
      </c>
      <c r="F85" s="122" t="s">
        <v>134</v>
      </c>
      <c r="G85" s="122"/>
      <c r="H85" s="122"/>
      <c r="I85" s="1213"/>
      <c r="J85" s="1246"/>
    </row>
    <row r="86" spans="1:10" s="1210" customFormat="1" ht="13.5" thickBot="1">
      <c r="A86" s="1463"/>
      <c r="B86" s="123">
        <v>5</v>
      </c>
      <c r="C86" s="1466" t="str">
        <f>C10</f>
        <v>без э/дв!!!</v>
      </c>
      <c r="D86" s="1467"/>
      <c r="E86" s="123">
        <v>61400</v>
      </c>
      <c r="F86" s="122" t="s">
        <v>134</v>
      </c>
      <c r="G86" s="123"/>
      <c r="H86" s="123"/>
      <c r="I86" s="1247"/>
      <c r="J86" s="1248"/>
    </row>
    <row r="87" spans="1:10" s="1210" customFormat="1">
      <c r="A87" s="1456">
        <v>10</v>
      </c>
      <c r="B87" s="128">
        <v>1</v>
      </c>
      <c r="C87" s="128">
        <v>5.5</v>
      </c>
      <c r="D87" s="1468">
        <v>750</v>
      </c>
      <c r="E87" s="128">
        <v>72330</v>
      </c>
      <c r="F87" s="128">
        <v>251150</v>
      </c>
      <c r="G87" s="128">
        <v>161850</v>
      </c>
      <c r="H87" s="1249">
        <v>274500</v>
      </c>
      <c r="I87" s="1207">
        <v>102400</v>
      </c>
      <c r="J87" s="1209">
        <v>82930</v>
      </c>
    </row>
    <row r="88" spans="1:10" s="1210" customFormat="1">
      <c r="A88" s="1457"/>
      <c r="B88" s="1201">
        <v>1</v>
      </c>
      <c r="C88" s="1201">
        <v>7.5</v>
      </c>
      <c r="D88" s="1469"/>
      <c r="E88" s="1201">
        <v>78500</v>
      </c>
      <c r="F88" s="1201">
        <v>257200</v>
      </c>
      <c r="G88" s="1201">
        <v>163000</v>
      </c>
      <c r="H88" s="1250">
        <v>275600</v>
      </c>
      <c r="I88" s="1251">
        <v>105650</v>
      </c>
      <c r="J88" s="1198">
        <v>89130</v>
      </c>
    </row>
    <row r="89" spans="1:10" s="1210" customFormat="1">
      <c r="A89" s="1457"/>
      <c r="B89" s="122">
        <v>1</v>
      </c>
      <c r="C89" s="290">
        <v>11</v>
      </c>
      <c r="D89" s="1469"/>
      <c r="E89" s="122">
        <v>83200</v>
      </c>
      <c r="F89" s="122">
        <v>262000</v>
      </c>
      <c r="G89" s="122">
        <v>169200</v>
      </c>
      <c r="H89" s="1222">
        <v>281850</v>
      </c>
      <c r="I89" s="1252">
        <v>112890</v>
      </c>
      <c r="J89" s="1215">
        <v>94380</v>
      </c>
    </row>
    <row r="90" spans="1:10" s="1210" customFormat="1">
      <c r="A90" s="1457"/>
      <c r="B90" s="122">
        <v>1</v>
      </c>
      <c r="C90" s="290">
        <v>15</v>
      </c>
      <c r="D90" s="1469"/>
      <c r="E90" s="122">
        <v>92100</v>
      </c>
      <c r="F90" s="122">
        <v>270900</v>
      </c>
      <c r="G90" s="122">
        <v>184300</v>
      </c>
      <c r="H90" s="1222">
        <v>297000</v>
      </c>
      <c r="I90" s="1252">
        <v>128100</v>
      </c>
      <c r="J90" s="1215">
        <v>100750</v>
      </c>
    </row>
    <row r="91" spans="1:10" s="1210" customFormat="1">
      <c r="A91" s="1457"/>
      <c r="B91" s="122">
        <v>1</v>
      </c>
      <c r="C91" s="1227">
        <v>22</v>
      </c>
      <c r="D91" s="1469"/>
      <c r="E91" s="1199">
        <v>118680</v>
      </c>
      <c r="F91" s="1199">
        <v>297500</v>
      </c>
      <c r="G91" s="1199">
        <v>217320</v>
      </c>
      <c r="H91" s="1253">
        <v>330000</v>
      </c>
      <c r="I91" s="1254">
        <v>159000</v>
      </c>
      <c r="J91" s="1200">
        <v>117000</v>
      </c>
    </row>
    <row r="92" spans="1:10" s="1210" customFormat="1">
      <c r="A92" s="1457"/>
      <c r="B92" s="122">
        <v>1</v>
      </c>
      <c r="C92" s="290">
        <v>11</v>
      </c>
      <c r="D92" s="1455">
        <v>1000</v>
      </c>
      <c r="E92" s="122">
        <v>77800</v>
      </c>
      <c r="F92" s="122">
        <v>256600</v>
      </c>
      <c r="G92" s="122">
        <v>163150</v>
      </c>
      <c r="H92" s="1222">
        <v>275800</v>
      </c>
      <c r="I92" s="1252">
        <v>106000</v>
      </c>
      <c r="J92" s="1215">
        <v>89750</v>
      </c>
    </row>
    <row r="93" spans="1:10" s="1210" customFormat="1">
      <c r="A93" s="1457"/>
      <c r="B93" s="122">
        <v>1</v>
      </c>
      <c r="C93" s="290">
        <v>15</v>
      </c>
      <c r="D93" s="1469"/>
      <c r="E93" s="122">
        <v>81600</v>
      </c>
      <c r="F93" s="122">
        <v>2603000</v>
      </c>
      <c r="G93" s="122">
        <v>168200</v>
      </c>
      <c r="H93" s="1222">
        <v>280800</v>
      </c>
      <c r="I93" s="1213">
        <v>111000</v>
      </c>
      <c r="J93" s="1215">
        <v>94380</v>
      </c>
    </row>
    <row r="94" spans="1:10" s="1210" customFormat="1">
      <c r="A94" s="1457"/>
      <c r="B94" s="122">
        <v>1</v>
      </c>
      <c r="C94" s="122">
        <v>18.5</v>
      </c>
      <c r="D94" s="1469"/>
      <c r="E94" s="122">
        <v>90000</v>
      </c>
      <c r="F94" s="122">
        <v>268700</v>
      </c>
      <c r="G94" s="122">
        <v>178800</v>
      </c>
      <c r="H94" s="1222">
        <v>280800</v>
      </c>
      <c r="I94" s="1252">
        <v>123500</v>
      </c>
      <c r="J94" s="1215">
        <v>102750</v>
      </c>
    </row>
    <row r="95" spans="1:10" s="1210" customFormat="1">
      <c r="A95" s="1457"/>
      <c r="B95" s="122">
        <v>1</v>
      </c>
      <c r="C95" s="290">
        <v>22</v>
      </c>
      <c r="D95" s="1469"/>
      <c r="E95" s="1213">
        <v>108100</v>
      </c>
      <c r="F95" s="122">
        <v>286850</v>
      </c>
      <c r="G95" s="122">
        <v>208000</v>
      </c>
      <c r="H95" s="1222">
        <v>330000</v>
      </c>
      <c r="I95" s="1252">
        <v>154650</v>
      </c>
      <c r="J95" s="1215">
        <v>106500</v>
      </c>
    </row>
    <row r="96" spans="1:10" s="1210" customFormat="1">
      <c r="A96" s="1457"/>
      <c r="B96" s="122">
        <v>1</v>
      </c>
      <c r="C96" s="290">
        <v>30</v>
      </c>
      <c r="D96" s="1470"/>
      <c r="E96" s="122">
        <v>118100</v>
      </c>
      <c r="F96" s="122">
        <v>297000</v>
      </c>
      <c r="G96" s="122">
        <v>218800</v>
      </c>
      <c r="H96" s="122">
        <v>331500</v>
      </c>
      <c r="I96" s="1252">
        <v>159000</v>
      </c>
      <c r="J96" s="1200">
        <v>111380</v>
      </c>
    </row>
    <row r="97" spans="1:10" s="1210" customFormat="1" ht="13.5" thickBot="1">
      <c r="A97" s="1463"/>
      <c r="B97" s="123">
        <v>1</v>
      </c>
      <c r="C97" s="1466" t="str">
        <f>C10</f>
        <v>без э/дв!!!</v>
      </c>
      <c r="D97" s="1467"/>
      <c r="E97" s="1234">
        <v>53690</v>
      </c>
      <c r="F97" s="123">
        <v>228900</v>
      </c>
      <c r="G97" s="123">
        <v>118750</v>
      </c>
      <c r="H97" s="1220">
        <v>231500</v>
      </c>
      <c r="I97" s="1247">
        <v>68200</v>
      </c>
      <c r="J97" s="1224">
        <v>61200</v>
      </c>
    </row>
    <row r="98" spans="1:10" s="1210" customFormat="1" ht="13.5" thickBot="1">
      <c r="A98" s="1457">
        <v>10</v>
      </c>
      <c r="B98" s="1201">
        <v>5</v>
      </c>
      <c r="C98" s="1201">
        <v>5.5</v>
      </c>
      <c r="D98" s="122" t="s">
        <v>500</v>
      </c>
      <c r="E98" s="1201">
        <v>122100</v>
      </c>
      <c r="F98" s="1201" t="s">
        <v>134</v>
      </c>
      <c r="G98" s="1201"/>
      <c r="H98" s="123"/>
      <c r="I98" s="1212"/>
      <c r="J98" s="1255"/>
    </row>
    <row r="99" spans="1:10" s="1210" customFormat="1">
      <c r="A99" s="1457"/>
      <c r="B99" s="122">
        <v>5</v>
      </c>
      <c r="C99" s="290">
        <v>5.5</v>
      </c>
      <c r="D99" s="122" t="s">
        <v>807</v>
      </c>
      <c r="E99" s="1213">
        <v>117200</v>
      </c>
      <c r="F99" s="1201" t="s">
        <v>134</v>
      </c>
      <c r="G99" s="1201"/>
      <c r="H99" s="1201"/>
      <c r="I99" s="1251"/>
      <c r="J99" s="1255"/>
    </row>
    <row r="100" spans="1:10" s="1210" customFormat="1">
      <c r="A100" s="1457"/>
      <c r="B100" s="1201">
        <v>5</v>
      </c>
      <c r="C100" s="122">
        <v>7.5</v>
      </c>
      <c r="D100" s="122" t="s">
        <v>501</v>
      </c>
      <c r="E100" s="1201">
        <v>124300</v>
      </c>
      <c r="F100" s="1201" t="s">
        <v>134</v>
      </c>
      <c r="G100" s="1201"/>
      <c r="H100" s="1201"/>
      <c r="I100" s="1251"/>
      <c r="J100" s="1255"/>
    </row>
    <row r="101" spans="1:10" s="1210" customFormat="1">
      <c r="A101" s="1457"/>
      <c r="B101" s="122">
        <v>5</v>
      </c>
      <c r="C101" s="290">
        <v>7.5</v>
      </c>
      <c r="D101" s="122" t="s">
        <v>808</v>
      </c>
      <c r="E101" s="122">
        <v>120000</v>
      </c>
      <c r="F101" s="1201" t="s">
        <v>134</v>
      </c>
      <c r="G101" s="1201"/>
      <c r="H101" s="1201"/>
      <c r="I101" s="1251"/>
      <c r="J101" s="1255"/>
    </row>
    <row r="102" spans="1:10" s="1210" customFormat="1">
      <c r="A102" s="1457"/>
      <c r="B102" s="122">
        <v>5</v>
      </c>
      <c r="C102" s="290">
        <v>11</v>
      </c>
      <c r="D102" s="122" t="s">
        <v>884</v>
      </c>
      <c r="E102" s="122">
        <v>129850</v>
      </c>
      <c r="F102" s="1201" t="s">
        <v>134</v>
      </c>
      <c r="G102" s="122"/>
      <c r="H102" s="122"/>
      <c r="I102" s="1252"/>
      <c r="J102" s="1246"/>
    </row>
    <row r="103" spans="1:10" s="1210" customFormat="1">
      <c r="A103" s="1457"/>
      <c r="B103" s="122">
        <v>5</v>
      </c>
      <c r="C103" s="290">
        <v>11</v>
      </c>
      <c r="D103" s="122" t="s">
        <v>809</v>
      </c>
      <c r="E103" s="122">
        <v>123620</v>
      </c>
      <c r="F103" s="1201" t="s">
        <v>134</v>
      </c>
      <c r="G103" s="122"/>
      <c r="H103" s="122"/>
      <c r="I103" s="1252"/>
      <c r="J103" s="1246"/>
    </row>
    <row r="104" spans="1:10" s="1210" customFormat="1">
      <c r="A104" s="1457"/>
      <c r="B104" s="122">
        <v>5</v>
      </c>
      <c r="C104" s="290">
        <v>15</v>
      </c>
      <c r="D104" s="122" t="s">
        <v>527</v>
      </c>
      <c r="E104" s="122">
        <v>133600</v>
      </c>
      <c r="F104" s="1201" t="s">
        <v>134</v>
      </c>
      <c r="G104" s="122"/>
      <c r="H104" s="122"/>
      <c r="I104" s="1252"/>
      <c r="J104" s="1246"/>
    </row>
    <row r="105" spans="1:10" s="1210" customFormat="1">
      <c r="A105" s="1457"/>
      <c r="B105" s="1199">
        <v>5</v>
      </c>
      <c r="C105" s="290">
        <v>15</v>
      </c>
      <c r="D105" s="122" t="s">
        <v>810</v>
      </c>
      <c r="E105" s="1199">
        <v>130050</v>
      </c>
      <c r="F105" s="1201" t="s">
        <v>134</v>
      </c>
      <c r="G105" s="122"/>
      <c r="H105" s="122"/>
      <c r="I105" s="1252"/>
      <c r="J105" s="1246"/>
    </row>
    <row r="106" spans="1:10" s="1210" customFormat="1">
      <c r="A106" s="1457"/>
      <c r="B106" s="122">
        <v>5</v>
      </c>
      <c r="C106" s="122">
        <v>18.5</v>
      </c>
      <c r="D106" s="122" t="s">
        <v>517</v>
      </c>
      <c r="E106" s="122">
        <v>142000</v>
      </c>
      <c r="F106" s="1201" t="s">
        <v>134</v>
      </c>
      <c r="G106" s="122"/>
      <c r="H106" s="122"/>
      <c r="I106" s="1252"/>
      <c r="J106" s="1246"/>
    </row>
    <row r="107" spans="1:10" s="1210" customFormat="1">
      <c r="A107" s="1457"/>
      <c r="B107" s="1199">
        <v>5</v>
      </c>
      <c r="C107" s="290">
        <v>18.5</v>
      </c>
      <c r="D107" s="122" t="s">
        <v>502</v>
      </c>
      <c r="E107" s="1199">
        <v>133500</v>
      </c>
      <c r="F107" s="1201" t="s">
        <v>134</v>
      </c>
      <c r="G107" s="1199"/>
      <c r="H107" s="1199"/>
      <c r="I107" s="1254"/>
      <c r="J107" s="1256"/>
    </row>
    <row r="108" spans="1:10" s="1210" customFormat="1">
      <c r="A108" s="1457"/>
      <c r="B108" s="1199">
        <v>5</v>
      </c>
      <c r="C108" s="290">
        <v>22</v>
      </c>
      <c r="D108" s="122" t="s">
        <v>502</v>
      </c>
      <c r="E108" s="1199">
        <v>138250</v>
      </c>
      <c r="F108" s="1201" t="s">
        <v>134</v>
      </c>
      <c r="G108" s="1199"/>
      <c r="H108" s="1199"/>
      <c r="I108" s="1254"/>
      <c r="J108" s="1256"/>
    </row>
    <row r="109" spans="1:10" s="1210" customFormat="1">
      <c r="A109" s="1457"/>
      <c r="B109" s="1199">
        <v>5</v>
      </c>
      <c r="C109" s="290">
        <v>30</v>
      </c>
      <c r="D109" s="122" t="s">
        <v>503</v>
      </c>
      <c r="E109" s="1199">
        <v>149320</v>
      </c>
      <c r="F109" s="1201" t="s">
        <v>134</v>
      </c>
      <c r="G109" s="1199"/>
      <c r="H109" s="1199"/>
      <c r="I109" s="1254"/>
      <c r="J109" s="1256"/>
    </row>
    <row r="110" spans="1:10" s="1210" customFormat="1">
      <c r="A110" s="1457"/>
      <c r="B110" s="1199">
        <v>5</v>
      </c>
      <c r="C110" s="290">
        <v>45</v>
      </c>
      <c r="D110" s="122" t="s">
        <v>504</v>
      </c>
      <c r="E110" s="1199">
        <v>176300</v>
      </c>
      <c r="F110" s="1201" t="s">
        <v>134</v>
      </c>
      <c r="G110" s="1199"/>
      <c r="H110" s="1199"/>
      <c r="I110" s="1254"/>
      <c r="J110" s="1256"/>
    </row>
    <row r="111" spans="1:10" s="1210" customFormat="1" ht="11.25" customHeight="1" thickBot="1">
      <c r="A111" s="1463"/>
      <c r="B111" s="123">
        <v>5</v>
      </c>
      <c r="C111" s="1466" t="str">
        <f>C10</f>
        <v>без э/дв!!!</v>
      </c>
      <c r="D111" s="1467"/>
      <c r="E111" s="1234">
        <v>102200</v>
      </c>
      <c r="F111" s="123" t="s">
        <v>134</v>
      </c>
      <c r="G111" s="123"/>
      <c r="H111" s="123"/>
      <c r="I111" s="1247"/>
      <c r="J111" s="1248"/>
    </row>
    <row r="112" spans="1:10" s="1210" customFormat="1">
      <c r="A112" s="1457">
        <v>12</v>
      </c>
      <c r="B112" s="122">
        <v>1</v>
      </c>
      <c r="C112" s="290">
        <v>15</v>
      </c>
      <c r="D112" s="1469">
        <v>750</v>
      </c>
      <c r="E112" s="1213">
        <v>118530</v>
      </c>
      <c r="F112" s="1212">
        <v>372330</v>
      </c>
      <c r="G112" s="122"/>
      <c r="H112" s="122"/>
      <c r="I112" s="1213">
        <v>148900</v>
      </c>
      <c r="J112" s="1215">
        <v>126730</v>
      </c>
    </row>
    <row r="113" spans="1:10" s="1210" customFormat="1">
      <c r="A113" s="1457"/>
      <c r="B113" s="122">
        <v>1</v>
      </c>
      <c r="C113" s="122">
        <v>18.5</v>
      </c>
      <c r="D113" s="1469"/>
      <c r="E113" s="122">
        <v>139840</v>
      </c>
      <c r="F113" s="1213">
        <v>393700</v>
      </c>
      <c r="G113" s="122"/>
      <c r="H113" s="122"/>
      <c r="I113" s="1213">
        <v>158300</v>
      </c>
      <c r="J113" s="1215">
        <v>145000</v>
      </c>
    </row>
    <row r="114" spans="1:10" s="1210" customFormat="1">
      <c r="A114" s="1457"/>
      <c r="B114" s="122">
        <v>1</v>
      </c>
      <c r="C114" s="290">
        <v>22</v>
      </c>
      <c r="D114" s="1469"/>
      <c r="E114" s="122">
        <v>145100</v>
      </c>
      <c r="F114" s="1213">
        <v>399000</v>
      </c>
      <c r="G114" s="122"/>
      <c r="H114" s="122"/>
      <c r="I114" s="1213">
        <v>167500</v>
      </c>
      <c r="J114" s="1215">
        <v>148300</v>
      </c>
    </row>
    <row r="115" spans="1:10" s="1210" customFormat="1">
      <c r="A115" s="1457"/>
      <c r="B115" s="122">
        <v>1</v>
      </c>
      <c r="C115" s="1227">
        <v>30</v>
      </c>
      <c r="D115" s="1469"/>
      <c r="E115" s="122">
        <v>164200</v>
      </c>
      <c r="F115" s="1213">
        <v>418000</v>
      </c>
      <c r="G115" s="122"/>
      <c r="H115" s="122"/>
      <c r="I115" s="1213">
        <v>178500</v>
      </c>
      <c r="J115" s="1215">
        <v>172780</v>
      </c>
    </row>
    <row r="116" spans="1:10" s="1210" customFormat="1" ht="15.95" customHeight="1" thickBot="1">
      <c r="A116" s="1463"/>
      <c r="B116" s="123">
        <v>1</v>
      </c>
      <c r="C116" s="1466" t="str">
        <f>C10</f>
        <v>без э/дв!!!</v>
      </c>
      <c r="D116" s="1467"/>
      <c r="E116" s="1234">
        <v>76600</v>
      </c>
      <c r="F116" s="1234">
        <v>330400</v>
      </c>
      <c r="G116" s="123"/>
      <c r="H116" s="123"/>
      <c r="I116" s="1234">
        <v>99150</v>
      </c>
      <c r="J116" s="1224">
        <v>87300</v>
      </c>
    </row>
    <row r="117" spans="1:10" s="1210" customFormat="1">
      <c r="A117" s="1456">
        <v>12.5</v>
      </c>
      <c r="B117" s="128">
        <v>1</v>
      </c>
      <c r="C117" s="1239">
        <v>15</v>
      </c>
      <c r="D117" s="1471">
        <v>750</v>
      </c>
      <c r="E117" s="128">
        <v>121900</v>
      </c>
      <c r="F117" s="1207">
        <v>383750</v>
      </c>
      <c r="G117" s="128">
        <v>274000</v>
      </c>
      <c r="H117" s="128"/>
      <c r="I117" s="1207">
        <v>176370</v>
      </c>
      <c r="J117" s="1209">
        <v>130440</v>
      </c>
    </row>
    <row r="118" spans="1:10" s="1210" customFormat="1">
      <c r="A118" s="1457"/>
      <c r="B118" s="122">
        <v>1</v>
      </c>
      <c r="C118" s="122">
        <v>18.5</v>
      </c>
      <c r="D118" s="1472"/>
      <c r="E118" s="122">
        <v>143190</v>
      </c>
      <c r="F118" s="1213">
        <v>405000</v>
      </c>
      <c r="G118" s="122">
        <v>301200</v>
      </c>
      <c r="H118" s="122"/>
      <c r="I118" s="1213">
        <v>200500</v>
      </c>
      <c r="J118" s="1215">
        <v>136250</v>
      </c>
    </row>
    <row r="119" spans="1:10" s="1210" customFormat="1">
      <c r="A119" s="1457"/>
      <c r="B119" s="122">
        <v>1</v>
      </c>
      <c r="C119" s="290">
        <v>22</v>
      </c>
      <c r="D119" s="1472"/>
      <c r="E119" s="122">
        <v>148460</v>
      </c>
      <c r="F119" s="1213">
        <v>410000</v>
      </c>
      <c r="G119" s="122">
        <v>307000</v>
      </c>
      <c r="H119" s="122"/>
      <c r="I119" s="1213">
        <v>207000</v>
      </c>
      <c r="J119" s="1215">
        <v>144130</v>
      </c>
    </row>
    <row r="120" spans="1:10" s="1210" customFormat="1">
      <c r="A120" s="1457"/>
      <c r="B120" s="122">
        <v>1</v>
      </c>
      <c r="C120" s="290">
        <v>30</v>
      </c>
      <c r="D120" s="1472"/>
      <c r="E120" s="122">
        <v>167505</v>
      </c>
      <c r="F120" s="1213">
        <v>429000</v>
      </c>
      <c r="G120" s="122">
        <v>339900</v>
      </c>
      <c r="H120" s="122"/>
      <c r="I120" s="1213">
        <v>230500</v>
      </c>
      <c r="J120" s="1215">
        <v>153130</v>
      </c>
    </row>
    <row r="121" spans="1:10" s="1210" customFormat="1">
      <c r="A121" s="1457"/>
      <c r="B121" s="122">
        <v>1</v>
      </c>
      <c r="C121" s="1227">
        <v>37</v>
      </c>
      <c r="D121" s="1455"/>
      <c r="E121" s="122">
        <v>190300</v>
      </c>
      <c r="F121" s="1213">
        <v>452200</v>
      </c>
      <c r="G121" s="122">
        <v>396100</v>
      </c>
      <c r="H121" s="122"/>
      <c r="I121" s="1213">
        <v>289500</v>
      </c>
      <c r="J121" s="1215">
        <v>170630</v>
      </c>
    </row>
    <row r="122" spans="1:10" s="1210" customFormat="1" ht="12" customHeight="1" thickBot="1">
      <c r="A122" s="1463"/>
      <c r="B122" s="123">
        <v>1</v>
      </c>
      <c r="C122" s="1466" t="str">
        <f>C10</f>
        <v>без э/дв!!!</v>
      </c>
      <c r="D122" s="1467"/>
      <c r="E122" s="1234">
        <v>85600</v>
      </c>
      <c r="F122" s="1234">
        <v>341800</v>
      </c>
      <c r="G122" s="123">
        <v>208400</v>
      </c>
      <c r="H122" s="123"/>
      <c r="I122" s="1234">
        <v>103800</v>
      </c>
      <c r="J122" s="1224">
        <v>90000</v>
      </c>
    </row>
    <row r="123" spans="1:10" s="1210" customFormat="1">
      <c r="A123" s="1456">
        <v>12.5</v>
      </c>
      <c r="B123" s="128">
        <v>5</v>
      </c>
      <c r="C123" s="1239">
        <v>7.5</v>
      </c>
      <c r="D123" s="128" t="s">
        <v>505</v>
      </c>
      <c r="E123" s="1207">
        <v>168550</v>
      </c>
      <c r="F123" s="128" t="s">
        <v>134</v>
      </c>
      <c r="G123" s="128"/>
      <c r="H123" s="128"/>
      <c r="I123" s="128"/>
      <c r="J123" s="1245"/>
    </row>
    <row r="124" spans="1:10" s="1210" customFormat="1">
      <c r="A124" s="1457"/>
      <c r="B124" s="122">
        <v>5</v>
      </c>
      <c r="C124" s="290">
        <v>7.5</v>
      </c>
      <c r="D124" s="122" t="s">
        <v>811</v>
      </c>
      <c r="E124" s="122">
        <v>162500</v>
      </c>
      <c r="F124" s="1201" t="s">
        <v>134</v>
      </c>
      <c r="G124" s="1201"/>
      <c r="H124" s="1201"/>
      <c r="I124" s="1201"/>
      <c r="J124" s="1255"/>
    </row>
    <row r="125" spans="1:10" s="1210" customFormat="1">
      <c r="A125" s="1457"/>
      <c r="B125" s="122">
        <v>5</v>
      </c>
      <c r="C125" s="290">
        <v>11</v>
      </c>
      <c r="D125" s="122" t="s">
        <v>491</v>
      </c>
      <c r="E125" s="1213">
        <v>173900</v>
      </c>
      <c r="F125" s="1201" t="s">
        <v>134</v>
      </c>
      <c r="G125" s="122"/>
      <c r="H125" s="122"/>
      <c r="I125" s="122"/>
      <c r="J125" s="1246"/>
    </row>
    <row r="126" spans="1:10" s="1210" customFormat="1" ht="14.25" customHeight="1">
      <c r="A126" s="1457"/>
      <c r="B126" s="122">
        <v>5</v>
      </c>
      <c r="C126" s="290">
        <v>11</v>
      </c>
      <c r="D126" s="122" t="s">
        <v>492</v>
      </c>
      <c r="E126" s="122">
        <v>168000</v>
      </c>
      <c r="F126" s="1201" t="s">
        <v>134</v>
      </c>
      <c r="G126" s="122"/>
      <c r="H126" s="122"/>
      <c r="I126" s="122"/>
      <c r="J126" s="1246"/>
    </row>
    <row r="127" spans="1:10" s="1210" customFormat="1" ht="15.95" customHeight="1" thickBot="1">
      <c r="A127" s="1463"/>
      <c r="B127" s="123">
        <v>5</v>
      </c>
      <c r="C127" s="1257">
        <v>11</v>
      </c>
      <c r="D127" s="123" t="s">
        <v>549</v>
      </c>
      <c r="E127" s="1234">
        <v>161700</v>
      </c>
      <c r="F127" s="1197" t="s">
        <v>134</v>
      </c>
      <c r="G127" s="123"/>
      <c r="H127" s="123"/>
      <c r="I127" s="123"/>
      <c r="J127" s="1248"/>
    </row>
    <row r="128" spans="1:10" s="1210" customFormat="1" ht="5.45" customHeight="1" thickBot="1">
      <c r="A128" s="1235"/>
      <c r="B128" s="538"/>
      <c r="C128" s="1258"/>
      <c r="D128" s="538"/>
      <c r="E128" s="538"/>
      <c r="F128" s="538"/>
      <c r="G128" s="538"/>
      <c r="H128" s="538"/>
      <c r="I128" s="538"/>
      <c r="J128" s="1259"/>
    </row>
    <row r="129" spans="1:10" s="1210" customFormat="1" ht="18" customHeight="1">
      <c r="A129" s="1464" t="s">
        <v>1024</v>
      </c>
      <c r="B129" s="1453" t="s">
        <v>137</v>
      </c>
      <c r="C129" s="1453" t="s">
        <v>126</v>
      </c>
      <c r="D129" s="1453"/>
      <c r="E129" s="1453" t="s">
        <v>732</v>
      </c>
      <c r="F129" s="1461" t="s">
        <v>1405</v>
      </c>
      <c r="G129" s="1453" t="s">
        <v>128</v>
      </c>
      <c r="H129" s="1453"/>
      <c r="I129" s="1453"/>
      <c r="J129" s="1203" t="s">
        <v>489</v>
      </c>
    </row>
    <row r="130" spans="1:10" s="1210" customFormat="1" ht="34.5" thickBot="1">
      <c r="A130" s="1465"/>
      <c r="B130" s="1454"/>
      <c r="C130" s="1237" t="s">
        <v>132</v>
      </c>
      <c r="D130" s="1237" t="s">
        <v>133</v>
      </c>
      <c r="E130" s="1454"/>
      <c r="F130" s="1462"/>
      <c r="G130" s="1237" t="s">
        <v>734</v>
      </c>
      <c r="H130" s="1237" t="s">
        <v>1410</v>
      </c>
      <c r="I130" s="1237" t="s">
        <v>736</v>
      </c>
      <c r="J130" s="1238" t="s">
        <v>1408</v>
      </c>
    </row>
    <row r="131" spans="1:10" s="1210" customFormat="1">
      <c r="A131" s="1456">
        <v>12.5</v>
      </c>
      <c r="B131" s="128">
        <v>5</v>
      </c>
      <c r="C131" s="1239">
        <v>15</v>
      </c>
      <c r="D131" s="128" t="s">
        <v>506</v>
      </c>
      <c r="E131" s="128">
        <v>182550</v>
      </c>
      <c r="F131" s="128" t="s">
        <v>134</v>
      </c>
      <c r="G131" s="128"/>
      <c r="H131" s="128"/>
      <c r="I131" s="128"/>
      <c r="J131" s="1245"/>
    </row>
    <row r="132" spans="1:10" s="1210" customFormat="1">
      <c r="A132" s="1457"/>
      <c r="B132" s="122">
        <v>5</v>
      </c>
      <c r="C132" s="290">
        <v>15</v>
      </c>
      <c r="D132" s="122" t="s">
        <v>812</v>
      </c>
      <c r="E132" s="122">
        <v>171700</v>
      </c>
      <c r="F132" s="1201" t="s">
        <v>134</v>
      </c>
      <c r="G132" s="122"/>
      <c r="H132" s="122"/>
      <c r="I132" s="122"/>
      <c r="J132" s="1246"/>
    </row>
    <row r="133" spans="1:10" s="1210" customFormat="1">
      <c r="A133" s="1457"/>
      <c r="B133" s="1201">
        <v>5</v>
      </c>
      <c r="C133" s="1240">
        <v>18.5</v>
      </c>
      <c r="D133" s="1201" t="s">
        <v>507</v>
      </c>
      <c r="E133" s="1201">
        <v>203500</v>
      </c>
      <c r="F133" s="1201" t="s">
        <v>134</v>
      </c>
      <c r="G133" s="1201"/>
      <c r="H133" s="1201"/>
      <c r="I133" s="1201"/>
      <c r="J133" s="1255"/>
    </row>
    <row r="134" spans="1:10" s="1210" customFormat="1">
      <c r="A134" s="1457"/>
      <c r="B134" s="122">
        <v>5</v>
      </c>
      <c r="C134" s="290">
        <v>18.5</v>
      </c>
      <c r="D134" s="122" t="s">
        <v>813</v>
      </c>
      <c r="E134" s="122">
        <v>180050</v>
      </c>
      <c r="F134" s="122" t="s">
        <v>134</v>
      </c>
      <c r="G134" s="122"/>
      <c r="H134" s="122"/>
      <c r="I134" s="122"/>
      <c r="J134" s="1246"/>
    </row>
    <row r="135" spans="1:10" s="1210" customFormat="1">
      <c r="A135" s="1457"/>
      <c r="B135" s="122">
        <v>5</v>
      </c>
      <c r="C135" s="290">
        <v>22</v>
      </c>
      <c r="D135" s="122" t="s">
        <v>508</v>
      </c>
      <c r="E135" s="122">
        <v>208800</v>
      </c>
      <c r="F135" s="122" t="s">
        <v>134</v>
      </c>
      <c r="G135" s="122"/>
      <c r="H135" s="122"/>
      <c r="I135" s="122"/>
      <c r="J135" s="1246"/>
    </row>
    <row r="136" spans="1:10" s="1210" customFormat="1">
      <c r="A136" s="1457"/>
      <c r="B136" s="122">
        <v>5</v>
      </c>
      <c r="C136" s="290">
        <v>22</v>
      </c>
      <c r="D136" s="122" t="s">
        <v>814</v>
      </c>
      <c r="E136" s="122">
        <v>198200</v>
      </c>
      <c r="F136" s="122" t="s">
        <v>134</v>
      </c>
      <c r="G136" s="122"/>
      <c r="H136" s="122"/>
      <c r="I136" s="122"/>
      <c r="J136" s="1246"/>
    </row>
    <row r="137" spans="1:10" s="1210" customFormat="1">
      <c r="A137" s="1457"/>
      <c r="B137" s="122">
        <v>5</v>
      </c>
      <c r="C137" s="290">
        <v>22</v>
      </c>
      <c r="D137" s="122" t="s">
        <v>815</v>
      </c>
      <c r="E137" s="1213">
        <v>176260</v>
      </c>
      <c r="F137" s="122" t="s">
        <v>134</v>
      </c>
      <c r="G137" s="122"/>
      <c r="H137" s="122"/>
      <c r="I137" s="122"/>
      <c r="J137" s="1246"/>
    </row>
    <row r="138" spans="1:10" s="1210" customFormat="1">
      <c r="A138" s="1457"/>
      <c r="B138" s="1201">
        <v>5</v>
      </c>
      <c r="C138" s="1240">
        <v>30</v>
      </c>
      <c r="D138" s="1201" t="s">
        <v>533</v>
      </c>
      <c r="E138" s="1201">
        <v>227700</v>
      </c>
      <c r="F138" s="122" t="s">
        <v>134</v>
      </c>
      <c r="G138" s="1201"/>
      <c r="H138" s="1201"/>
      <c r="I138" s="1201"/>
      <c r="J138" s="1255"/>
    </row>
    <row r="139" spans="1:10" s="1210" customFormat="1">
      <c r="A139" s="1457"/>
      <c r="B139" s="122">
        <v>5</v>
      </c>
      <c r="C139" s="290">
        <v>30</v>
      </c>
      <c r="D139" s="122" t="s">
        <v>509</v>
      </c>
      <c r="E139" s="122">
        <v>208250</v>
      </c>
      <c r="F139" s="122" t="s">
        <v>134</v>
      </c>
      <c r="G139" s="122"/>
      <c r="H139" s="122"/>
      <c r="I139" s="122"/>
      <c r="J139" s="1246"/>
    </row>
    <row r="140" spans="1:10" s="1210" customFormat="1">
      <c r="A140" s="1457"/>
      <c r="B140" s="122">
        <v>5</v>
      </c>
      <c r="C140" s="290">
        <v>30</v>
      </c>
      <c r="D140" s="122" t="s">
        <v>816</v>
      </c>
      <c r="E140" s="122">
        <v>187500</v>
      </c>
      <c r="F140" s="122" t="s">
        <v>134</v>
      </c>
      <c r="G140" s="122"/>
      <c r="H140" s="122"/>
      <c r="I140" s="122"/>
      <c r="J140" s="1246"/>
    </row>
    <row r="141" spans="1:10" s="1210" customFormat="1" ht="13.5" thickBot="1">
      <c r="A141" s="1457"/>
      <c r="B141" s="1199">
        <v>5</v>
      </c>
      <c r="C141" s="1455" t="str">
        <f>C10</f>
        <v>без э/дв!!!</v>
      </c>
      <c r="D141" s="1455"/>
      <c r="E141" s="1199">
        <v>140500</v>
      </c>
      <c r="F141" s="1199" t="s">
        <v>134</v>
      </c>
      <c r="G141" s="1199"/>
      <c r="H141" s="1199"/>
      <c r="I141" s="1199"/>
      <c r="J141" s="1256"/>
    </row>
    <row r="142" spans="1:10" s="1210" customFormat="1">
      <c r="A142" s="1456">
        <v>14</v>
      </c>
      <c r="B142" s="128">
        <v>1</v>
      </c>
      <c r="C142" s="1239">
        <v>45</v>
      </c>
      <c r="D142" s="128">
        <v>750</v>
      </c>
      <c r="E142" s="128">
        <v>265850</v>
      </c>
      <c r="F142" s="128" t="s">
        <v>134</v>
      </c>
      <c r="G142" s="128"/>
      <c r="H142" s="128"/>
      <c r="I142" s="128"/>
      <c r="J142" s="1209"/>
    </row>
    <row r="143" spans="1:10" s="1210" customFormat="1">
      <c r="A143" s="1457"/>
      <c r="B143" s="122">
        <v>1</v>
      </c>
      <c r="C143" s="290">
        <v>55</v>
      </c>
      <c r="D143" s="122">
        <v>750</v>
      </c>
      <c r="E143" s="122">
        <v>294300</v>
      </c>
      <c r="F143" s="122" t="s">
        <v>134</v>
      </c>
      <c r="G143" s="122"/>
      <c r="H143" s="122"/>
      <c r="I143" s="122"/>
      <c r="J143" s="1215"/>
    </row>
    <row r="144" spans="1:10" s="1210" customFormat="1" ht="13.5" thickBot="1">
      <c r="A144" s="1457"/>
      <c r="B144" s="1199">
        <v>1</v>
      </c>
      <c r="C144" s="1455" t="str">
        <f>C10</f>
        <v>без э/дв!!!</v>
      </c>
      <c r="D144" s="1455"/>
      <c r="E144" s="1228">
        <v>146730</v>
      </c>
      <c r="F144" s="1199" t="s">
        <v>134</v>
      </c>
      <c r="G144" s="1199"/>
      <c r="H144" s="1199"/>
      <c r="I144" s="1199"/>
      <c r="J144" s="1256"/>
    </row>
    <row r="145" spans="1:10" s="1210" customFormat="1">
      <c r="A145" s="1473">
        <v>14</v>
      </c>
      <c r="B145" s="128">
        <v>5</v>
      </c>
      <c r="C145" s="128">
        <v>30</v>
      </c>
      <c r="D145" s="128" t="s">
        <v>506</v>
      </c>
      <c r="E145" s="128" t="s">
        <v>134</v>
      </c>
      <c r="F145" s="128" t="s">
        <v>134</v>
      </c>
      <c r="G145" s="128"/>
      <c r="H145" s="128"/>
      <c r="I145" s="128"/>
      <c r="J145" s="1245"/>
    </row>
    <row r="146" spans="1:10" s="1210" customFormat="1">
      <c r="A146" s="1474"/>
      <c r="B146" s="122">
        <v>5</v>
      </c>
      <c r="C146" s="122">
        <v>37</v>
      </c>
      <c r="D146" s="122" t="s">
        <v>1125</v>
      </c>
      <c r="E146" s="122" t="s">
        <v>134</v>
      </c>
      <c r="F146" s="122" t="s">
        <v>134</v>
      </c>
      <c r="G146" s="122"/>
      <c r="H146" s="122"/>
      <c r="I146" s="122"/>
      <c r="J146" s="1246"/>
    </row>
    <row r="147" spans="1:10" s="1210" customFormat="1">
      <c r="A147" s="1474"/>
      <c r="B147" s="122">
        <v>5</v>
      </c>
      <c r="C147" s="122">
        <v>45</v>
      </c>
      <c r="D147" s="122" t="s">
        <v>1126</v>
      </c>
      <c r="E147" s="122" t="s">
        <v>134</v>
      </c>
      <c r="F147" s="122" t="s">
        <v>134</v>
      </c>
      <c r="G147" s="122"/>
      <c r="H147" s="122"/>
      <c r="I147" s="122"/>
      <c r="J147" s="1246"/>
    </row>
    <row r="148" spans="1:10" s="1210" customFormat="1">
      <c r="A148" s="1474"/>
      <c r="B148" s="122">
        <v>5</v>
      </c>
      <c r="C148" s="122">
        <v>55</v>
      </c>
      <c r="D148" s="122" t="s">
        <v>1127</v>
      </c>
      <c r="E148" s="122" t="s">
        <v>134</v>
      </c>
      <c r="F148" s="122" t="s">
        <v>134</v>
      </c>
      <c r="G148" s="122"/>
      <c r="H148" s="122"/>
      <c r="I148" s="122"/>
      <c r="J148" s="1246"/>
    </row>
    <row r="149" spans="1:10" s="1210" customFormat="1" ht="13.5" thickBot="1">
      <c r="A149" s="1475"/>
      <c r="B149" s="123">
        <v>5</v>
      </c>
      <c r="C149" s="123">
        <v>75</v>
      </c>
      <c r="D149" s="123" t="s">
        <v>538</v>
      </c>
      <c r="E149" s="123" t="s">
        <v>134</v>
      </c>
      <c r="F149" s="123" t="s">
        <v>134</v>
      </c>
      <c r="G149" s="123"/>
      <c r="H149" s="123"/>
      <c r="I149" s="123"/>
      <c r="J149" s="1248"/>
    </row>
    <row r="150" spans="1:10" s="1210" customFormat="1">
      <c r="A150" s="1459" t="s">
        <v>1027</v>
      </c>
      <c r="B150" s="1260">
        <v>5</v>
      </c>
      <c r="C150" s="1240">
        <v>11</v>
      </c>
      <c r="D150" s="1201" t="s">
        <v>510</v>
      </c>
      <c r="E150" s="1212">
        <v>346000</v>
      </c>
      <c r="F150" s="1201" t="s">
        <v>134</v>
      </c>
      <c r="G150" s="1201"/>
      <c r="H150" s="1201"/>
      <c r="I150" s="1201"/>
      <c r="J150" s="1255"/>
    </row>
    <row r="151" spans="1:10" s="1210" customFormat="1">
      <c r="A151" s="1459"/>
      <c r="B151" s="1261">
        <v>5</v>
      </c>
      <c r="C151" s="290">
        <v>11</v>
      </c>
      <c r="D151" s="122" t="s">
        <v>817</v>
      </c>
      <c r="E151" s="1213">
        <v>340600</v>
      </c>
      <c r="F151" s="122" t="s">
        <v>134</v>
      </c>
      <c r="G151" s="122"/>
      <c r="H151" s="122"/>
      <c r="I151" s="122"/>
      <c r="J151" s="1246"/>
    </row>
    <row r="152" spans="1:10" s="1210" customFormat="1" ht="12.75" customHeight="1">
      <c r="A152" s="1459"/>
      <c r="B152" s="1261">
        <v>5</v>
      </c>
      <c r="C152" s="290">
        <v>11</v>
      </c>
      <c r="D152" s="122" t="s">
        <v>818</v>
      </c>
      <c r="E152" s="1213">
        <v>334400</v>
      </c>
      <c r="F152" s="122" t="s">
        <v>134</v>
      </c>
      <c r="G152" s="122"/>
      <c r="H152" s="122"/>
      <c r="I152" s="122"/>
      <c r="J152" s="1246"/>
    </row>
    <row r="153" spans="1:10" s="1210" customFormat="1">
      <c r="A153" s="1459"/>
      <c r="B153" s="1261">
        <v>5</v>
      </c>
      <c r="C153" s="290">
        <v>15</v>
      </c>
      <c r="D153" s="122" t="s">
        <v>498</v>
      </c>
      <c r="E153" s="1213">
        <v>355000</v>
      </c>
      <c r="F153" s="122" t="s">
        <v>134</v>
      </c>
      <c r="G153" s="122"/>
      <c r="H153" s="122"/>
      <c r="I153" s="122"/>
      <c r="J153" s="1246"/>
    </row>
    <row r="154" spans="1:10" s="1210" customFormat="1">
      <c r="A154" s="1459"/>
      <c r="B154" s="1261">
        <v>5</v>
      </c>
      <c r="C154" s="290">
        <v>15</v>
      </c>
      <c r="D154" s="122" t="s">
        <v>819</v>
      </c>
      <c r="E154" s="1213">
        <v>344500</v>
      </c>
      <c r="F154" s="122" t="s">
        <v>134</v>
      </c>
      <c r="G154" s="122"/>
      <c r="H154" s="122"/>
      <c r="I154" s="122"/>
      <c r="J154" s="1246"/>
    </row>
    <row r="155" spans="1:10" s="1210" customFormat="1">
      <c r="A155" s="1459"/>
      <c r="B155" s="1261">
        <v>5</v>
      </c>
      <c r="C155" s="290">
        <v>18.5</v>
      </c>
      <c r="D155" s="122" t="s">
        <v>511</v>
      </c>
      <c r="E155" s="1213">
        <v>376500</v>
      </c>
      <c r="F155" s="122" t="s">
        <v>134</v>
      </c>
      <c r="G155" s="122"/>
      <c r="H155" s="122"/>
      <c r="I155" s="122"/>
      <c r="J155" s="1246"/>
    </row>
    <row r="156" spans="1:10" s="1210" customFormat="1">
      <c r="A156" s="1459"/>
      <c r="B156" s="1261">
        <v>5</v>
      </c>
      <c r="C156" s="290">
        <v>18.5</v>
      </c>
      <c r="D156" s="122" t="s">
        <v>820</v>
      </c>
      <c r="E156" s="1213">
        <v>352730</v>
      </c>
      <c r="F156" s="122" t="s">
        <v>134</v>
      </c>
      <c r="G156" s="122"/>
      <c r="H156" s="122"/>
      <c r="I156" s="122"/>
      <c r="J156" s="1246"/>
    </row>
    <row r="157" spans="1:10" s="1210" customFormat="1">
      <c r="A157" s="1459"/>
      <c r="B157" s="1261">
        <v>5</v>
      </c>
      <c r="C157" s="290">
        <v>22</v>
      </c>
      <c r="D157" s="122" t="s">
        <v>490</v>
      </c>
      <c r="E157" s="1213">
        <v>381500</v>
      </c>
      <c r="F157" s="122" t="s">
        <v>134</v>
      </c>
      <c r="G157" s="122"/>
      <c r="H157" s="122"/>
      <c r="I157" s="122"/>
      <c r="J157" s="1246"/>
    </row>
    <row r="158" spans="1:10" s="1210" customFormat="1">
      <c r="A158" s="1459"/>
      <c r="B158" s="1261">
        <v>5</v>
      </c>
      <c r="C158" s="290">
        <v>22</v>
      </c>
      <c r="D158" s="122" t="s">
        <v>513</v>
      </c>
      <c r="E158" s="1213">
        <v>371000</v>
      </c>
      <c r="F158" s="122" t="s">
        <v>134</v>
      </c>
      <c r="G158" s="122"/>
      <c r="H158" s="122"/>
      <c r="I158" s="122"/>
      <c r="J158" s="1246"/>
    </row>
    <row r="159" spans="1:10" s="1210" customFormat="1">
      <c r="A159" s="1459"/>
      <c r="B159" s="1261">
        <v>5</v>
      </c>
      <c r="C159" s="290">
        <v>22</v>
      </c>
      <c r="D159" s="122" t="s">
        <v>821</v>
      </c>
      <c r="E159" s="1213">
        <v>350000</v>
      </c>
      <c r="F159" s="122" t="s">
        <v>134</v>
      </c>
      <c r="G159" s="122"/>
      <c r="H159" s="122"/>
      <c r="I159" s="122"/>
      <c r="J159" s="1246"/>
    </row>
    <row r="160" spans="1:10" s="1210" customFormat="1">
      <c r="A160" s="1459"/>
      <c r="B160" s="1261">
        <v>5</v>
      </c>
      <c r="C160" s="290">
        <v>30</v>
      </c>
      <c r="D160" s="122" t="s">
        <v>512</v>
      </c>
      <c r="E160" s="1213">
        <v>400500</v>
      </c>
      <c r="F160" s="122" t="s">
        <v>134</v>
      </c>
      <c r="G160" s="122"/>
      <c r="H160" s="122"/>
      <c r="I160" s="122"/>
      <c r="J160" s="1246"/>
    </row>
    <row r="161" spans="1:10" s="1210" customFormat="1">
      <c r="A161" s="1459"/>
      <c r="B161" s="1261">
        <v>5</v>
      </c>
      <c r="C161" s="290">
        <v>30</v>
      </c>
      <c r="D161" s="122" t="s">
        <v>515</v>
      </c>
      <c r="E161" s="1213">
        <v>381000</v>
      </c>
      <c r="F161" s="122" t="s">
        <v>134</v>
      </c>
      <c r="G161" s="122"/>
      <c r="H161" s="122"/>
      <c r="I161" s="122"/>
      <c r="J161" s="1246"/>
    </row>
    <row r="162" spans="1:10" s="1210" customFormat="1">
      <c r="A162" s="1459"/>
      <c r="B162" s="1261">
        <v>5</v>
      </c>
      <c r="C162" s="290">
        <v>30</v>
      </c>
      <c r="D162" s="122" t="s">
        <v>822</v>
      </c>
      <c r="E162" s="1213">
        <v>360000</v>
      </c>
      <c r="F162" s="122" t="s">
        <v>134</v>
      </c>
      <c r="G162" s="122"/>
      <c r="H162" s="122"/>
      <c r="I162" s="122"/>
      <c r="J162" s="1246"/>
    </row>
    <row r="163" spans="1:10" s="1210" customFormat="1">
      <c r="A163" s="1459"/>
      <c r="B163" s="1261">
        <v>5</v>
      </c>
      <c r="C163" s="290">
        <v>37</v>
      </c>
      <c r="D163" s="122" t="s">
        <v>514</v>
      </c>
      <c r="E163" s="1213">
        <v>425000</v>
      </c>
      <c r="F163" s="122" t="s">
        <v>134</v>
      </c>
      <c r="G163" s="122"/>
      <c r="H163" s="122"/>
      <c r="I163" s="122"/>
      <c r="J163" s="1246"/>
    </row>
    <row r="164" spans="1:10" s="1210" customFormat="1">
      <c r="A164" s="1459"/>
      <c r="B164" s="1261">
        <v>5</v>
      </c>
      <c r="C164" s="290">
        <v>37</v>
      </c>
      <c r="D164" s="122" t="s">
        <v>515</v>
      </c>
      <c r="E164" s="1213">
        <v>396000</v>
      </c>
      <c r="F164" s="122" t="s">
        <v>134</v>
      </c>
      <c r="G164" s="122"/>
      <c r="H164" s="122"/>
      <c r="I164" s="122"/>
      <c r="J164" s="1246"/>
    </row>
    <row r="165" spans="1:10" s="1210" customFormat="1">
      <c r="A165" s="1459"/>
      <c r="B165" s="1261">
        <v>5</v>
      </c>
      <c r="C165" s="290">
        <v>37</v>
      </c>
      <c r="D165" s="122" t="s">
        <v>822</v>
      </c>
      <c r="E165" s="1213">
        <v>378200</v>
      </c>
      <c r="F165" s="122" t="s">
        <v>134</v>
      </c>
      <c r="G165" s="122"/>
      <c r="H165" s="122"/>
      <c r="I165" s="122"/>
      <c r="J165" s="1246"/>
    </row>
    <row r="166" spans="1:10" s="1210" customFormat="1">
      <c r="A166" s="1459"/>
      <c r="B166" s="1261">
        <v>5</v>
      </c>
      <c r="C166" s="290">
        <v>45</v>
      </c>
      <c r="D166" s="122" t="s">
        <v>514</v>
      </c>
      <c r="E166" s="1213">
        <v>442000</v>
      </c>
      <c r="F166" s="122" t="s">
        <v>134</v>
      </c>
      <c r="G166" s="122"/>
      <c r="H166" s="122"/>
      <c r="I166" s="122"/>
      <c r="J166" s="1246"/>
    </row>
    <row r="167" spans="1:10" s="1210" customFormat="1">
      <c r="A167" s="1459"/>
      <c r="B167" s="1261">
        <v>5</v>
      </c>
      <c r="C167" s="290">
        <v>45</v>
      </c>
      <c r="D167" s="122" t="s">
        <v>518</v>
      </c>
      <c r="E167" s="1213">
        <v>415100</v>
      </c>
      <c r="F167" s="122" t="s">
        <v>134</v>
      </c>
      <c r="G167" s="122"/>
      <c r="H167" s="122"/>
      <c r="I167" s="122"/>
      <c r="J167" s="1246"/>
    </row>
    <row r="168" spans="1:10" s="1210" customFormat="1">
      <c r="A168" s="1459"/>
      <c r="B168" s="1261">
        <v>5</v>
      </c>
      <c r="C168" s="290">
        <v>45</v>
      </c>
      <c r="D168" s="122" t="s">
        <v>823</v>
      </c>
      <c r="E168" s="1213">
        <v>387100</v>
      </c>
      <c r="F168" s="122" t="s">
        <v>134</v>
      </c>
      <c r="G168" s="122"/>
      <c r="H168" s="122"/>
      <c r="I168" s="122"/>
      <c r="J168" s="1246"/>
    </row>
    <row r="169" spans="1:10" s="1210" customFormat="1">
      <c r="A169" s="1459"/>
      <c r="B169" s="1261">
        <v>5</v>
      </c>
      <c r="C169" s="290">
        <v>55</v>
      </c>
      <c r="D169" s="122" t="s">
        <v>506</v>
      </c>
      <c r="E169" s="1213">
        <v>470300</v>
      </c>
      <c r="F169" s="122" t="s">
        <v>134</v>
      </c>
      <c r="G169" s="122"/>
      <c r="H169" s="122"/>
      <c r="I169" s="122"/>
      <c r="J169" s="1246"/>
    </row>
    <row r="170" spans="1:10" s="1210" customFormat="1">
      <c r="A170" s="1459"/>
      <c r="B170" s="1261">
        <v>5</v>
      </c>
      <c r="C170" s="290">
        <v>55</v>
      </c>
      <c r="D170" s="122" t="s">
        <v>812</v>
      </c>
      <c r="E170" s="1213">
        <v>435000</v>
      </c>
      <c r="F170" s="122" t="s">
        <v>134</v>
      </c>
      <c r="G170" s="122"/>
      <c r="H170" s="122"/>
      <c r="I170" s="122"/>
      <c r="J170" s="1246"/>
    </row>
    <row r="171" spans="1:10" s="1210" customFormat="1">
      <c r="A171" s="1459"/>
      <c r="B171" s="1261">
        <v>5</v>
      </c>
      <c r="C171" s="290">
        <v>55</v>
      </c>
      <c r="D171" s="122" t="s">
        <v>550</v>
      </c>
      <c r="E171" s="1213">
        <v>395000</v>
      </c>
      <c r="F171" s="122" t="s">
        <v>134</v>
      </c>
      <c r="G171" s="122"/>
      <c r="H171" s="122"/>
      <c r="I171" s="122"/>
      <c r="J171" s="1246"/>
    </row>
    <row r="172" spans="1:10" s="1210" customFormat="1">
      <c r="A172" s="1459"/>
      <c r="B172" s="1261">
        <v>5</v>
      </c>
      <c r="C172" s="290">
        <v>75</v>
      </c>
      <c r="D172" s="122" t="s">
        <v>516</v>
      </c>
      <c r="E172" s="1213">
        <v>512500</v>
      </c>
      <c r="F172" s="122" t="s">
        <v>134</v>
      </c>
      <c r="G172" s="122"/>
      <c r="H172" s="122"/>
      <c r="I172" s="122"/>
      <c r="J172" s="1246"/>
    </row>
    <row r="173" spans="1:10" s="1210" customFormat="1">
      <c r="A173" s="1459"/>
      <c r="B173" s="1261">
        <v>5</v>
      </c>
      <c r="C173" s="290">
        <v>75</v>
      </c>
      <c r="D173" s="122" t="s">
        <v>824</v>
      </c>
      <c r="E173" s="1213">
        <v>466200</v>
      </c>
      <c r="F173" s="122" t="s">
        <v>134</v>
      </c>
      <c r="G173" s="122"/>
      <c r="H173" s="122"/>
      <c r="I173" s="122"/>
      <c r="J173" s="1246"/>
    </row>
    <row r="174" spans="1:10" s="1210" customFormat="1">
      <c r="A174" s="1459"/>
      <c r="B174" s="1261">
        <v>5</v>
      </c>
      <c r="C174" s="290">
        <v>75</v>
      </c>
      <c r="D174" s="122" t="s">
        <v>825</v>
      </c>
      <c r="E174" s="1213">
        <v>4320000</v>
      </c>
      <c r="F174" s="122" t="s">
        <v>134</v>
      </c>
      <c r="G174" s="122"/>
      <c r="H174" s="122"/>
      <c r="I174" s="122"/>
      <c r="J174" s="1246"/>
    </row>
    <row r="175" spans="1:10" s="1210" customFormat="1" ht="13.5" thickBot="1">
      <c r="A175" s="1460"/>
      <c r="B175" s="1262">
        <v>5</v>
      </c>
      <c r="C175" s="1452" t="s">
        <v>446</v>
      </c>
      <c r="D175" s="1452"/>
      <c r="E175" s="1234">
        <v>320010</v>
      </c>
      <c r="F175" s="123" t="s">
        <v>134</v>
      </c>
      <c r="G175" s="123"/>
      <c r="H175" s="123"/>
      <c r="I175" s="123"/>
      <c r="J175" s="1248"/>
    </row>
    <row r="176" spans="1:10" s="1210" customFormat="1">
      <c r="A176" s="1458" t="s">
        <v>1028</v>
      </c>
      <c r="B176" s="1263">
        <v>5</v>
      </c>
      <c r="C176" s="290">
        <v>45</v>
      </c>
      <c r="D176" s="122" t="s">
        <v>827</v>
      </c>
      <c r="E176" s="1226">
        <v>662500</v>
      </c>
      <c r="F176" s="1264" t="s">
        <v>134</v>
      </c>
      <c r="G176" s="1265"/>
      <c r="H176" s="1265"/>
      <c r="I176" s="1265"/>
      <c r="J176" s="1266"/>
    </row>
    <row r="177" spans="1:17" s="1268" customFormat="1">
      <c r="A177" s="1459"/>
      <c r="B177" s="1263">
        <v>5</v>
      </c>
      <c r="C177" s="290">
        <v>45</v>
      </c>
      <c r="D177" s="122" t="s">
        <v>803</v>
      </c>
      <c r="E177" s="1226">
        <v>635600</v>
      </c>
      <c r="F177" s="1267" t="s">
        <v>134</v>
      </c>
      <c r="G177" s="1265"/>
      <c r="H177" s="1265"/>
      <c r="I177" s="1265"/>
      <c r="J177" s="1266"/>
      <c r="L177" s="1210"/>
      <c r="M177" s="1210"/>
      <c r="N177" s="1210"/>
      <c r="O177" s="1210"/>
      <c r="P177" s="1210"/>
      <c r="Q177" s="1210"/>
    </row>
    <row r="178" spans="1:17" s="1268" customFormat="1">
      <c r="A178" s="1459"/>
      <c r="B178" s="1263">
        <v>5</v>
      </c>
      <c r="C178" s="290">
        <v>45</v>
      </c>
      <c r="D178" s="122" t="s">
        <v>826</v>
      </c>
      <c r="E178" s="1226">
        <v>607600</v>
      </c>
      <c r="F178" s="1267" t="s">
        <v>134</v>
      </c>
      <c r="G178" s="1269"/>
      <c r="H178" s="1269"/>
      <c r="I178" s="1269"/>
      <c r="J178" s="1270"/>
      <c r="L178" s="1210"/>
      <c r="M178" s="1210"/>
      <c r="N178" s="1210"/>
      <c r="O178" s="1210"/>
      <c r="P178" s="1210"/>
      <c r="Q178" s="1210"/>
    </row>
    <row r="179" spans="1:17" s="1204" customFormat="1">
      <c r="A179" s="1459"/>
      <c r="B179" s="1263">
        <v>5</v>
      </c>
      <c r="C179" s="290">
        <v>55</v>
      </c>
      <c r="D179" s="122" t="s">
        <v>828</v>
      </c>
      <c r="E179" s="1226">
        <v>690800</v>
      </c>
      <c r="F179" s="1267" t="s">
        <v>134</v>
      </c>
      <c r="G179" s="1269"/>
      <c r="H179" s="1269"/>
      <c r="I179" s="1269"/>
      <c r="J179" s="1270"/>
      <c r="K179" s="1271"/>
      <c r="L179" s="1210"/>
      <c r="M179" s="1210"/>
      <c r="N179" s="1210"/>
      <c r="O179" s="1210"/>
      <c r="P179" s="1210"/>
      <c r="Q179" s="1210"/>
    </row>
    <row r="180" spans="1:17" s="1204" customFormat="1">
      <c r="A180" s="1459"/>
      <c r="B180" s="1263">
        <v>5</v>
      </c>
      <c r="C180" s="290">
        <v>55</v>
      </c>
      <c r="D180" s="122" t="s">
        <v>804</v>
      </c>
      <c r="E180" s="1226">
        <v>635600</v>
      </c>
      <c r="F180" s="1267" t="s">
        <v>134</v>
      </c>
      <c r="G180" s="1269"/>
      <c r="H180" s="1269"/>
      <c r="I180" s="1269"/>
      <c r="J180" s="1270"/>
      <c r="K180" s="1271"/>
      <c r="L180" s="1210"/>
      <c r="M180" s="1210"/>
      <c r="N180" s="1210"/>
      <c r="O180" s="1210"/>
      <c r="P180" s="1210"/>
      <c r="Q180" s="1210"/>
    </row>
    <row r="181" spans="1:17" s="1204" customFormat="1">
      <c r="A181" s="1459"/>
      <c r="B181" s="1263">
        <v>5</v>
      </c>
      <c r="C181" s="290">
        <v>55</v>
      </c>
      <c r="D181" s="122" t="s">
        <v>829</v>
      </c>
      <c r="E181" s="1226">
        <v>616000</v>
      </c>
      <c r="F181" s="1267" t="s">
        <v>134</v>
      </c>
      <c r="G181" s="1272"/>
      <c r="H181" s="1273"/>
      <c r="I181" s="1273"/>
      <c r="J181" s="1274"/>
      <c r="K181" s="1271"/>
      <c r="L181" s="1210"/>
      <c r="M181" s="1210"/>
      <c r="N181" s="1210"/>
      <c r="O181" s="1210"/>
      <c r="P181" s="1210"/>
      <c r="Q181" s="1210"/>
    </row>
    <row r="182" spans="1:17" s="1204" customFormat="1">
      <c r="A182" s="1459"/>
      <c r="B182" s="1263">
        <v>5</v>
      </c>
      <c r="C182" s="290">
        <v>75</v>
      </c>
      <c r="D182" s="122" t="s">
        <v>830</v>
      </c>
      <c r="E182" s="1226">
        <v>735000</v>
      </c>
      <c r="F182" s="1267" t="s">
        <v>134</v>
      </c>
      <c r="G182" s="1272"/>
      <c r="H182" s="1273"/>
      <c r="I182" s="1273"/>
      <c r="J182" s="1274"/>
      <c r="L182" s="1210"/>
      <c r="M182" s="1210"/>
      <c r="N182" s="1210"/>
      <c r="O182" s="1210"/>
      <c r="P182" s="1210"/>
      <c r="Q182" s="1210"/>
    </row>
    <row r="183" spans="1:17" s="1204" customFormat="1">
      <c r="A183" s="1459"/>
      <c r="B183" s="1263">
        <v>5</v>
      </c>
      <c r="C183" s="290">
        <v>75</v>
      </c>
      <c r="D183" s="122" t="s">
        <v>805</v>
      </c>
      <c r="E183" s="1226">
        <v>686800</v>
      </c>
      <c r="F183" s="1267" t="s">
        <v>134</v>
      </c>
      <c r="G183" s="1272"/>
      <c r="H183" s="1273"/>
      <c r="I183" s="1273"/>
      <c r="J183" s="1274"/>
      <c r="L183" s="1210"/>
      <c r="M183" s="1210"/>
      <c r="N183" s="1210"/>
      <c r="O183" s="1210"/>
      <c r="P183" s="1210"/>
      <c r="Q183" s="1210"/>
    </row>
    <row r="184" spans="1:17" s="1204" customFormat="1">
      <c r="A184" s="1459"/>
      <c r="B184" s="1263">
        <v>5</v>
      </c>
      <c r="C184" s="290">
        <v>75</v>
      </c>
      <c r="D184" s="122" t="s">
        <v>831</v>
      </c>
      <c r="E184" s="1226">
        <v>652000</v>
      </c>
      <c r="F184" s="1267" t="s">
        <v>134</v>
      </c>
      <c r="G184" s="1272"/>
      <c r="H184" s="1273"/>
      <c r="I184" s="1273"/>
      <c r="J184" s="1274"/>
      <c r="L184" s="1210"/>
      <c r="M184" s="1210"/>
      <c r="N184" s="1210"/>
      <c r="O184" s="1210"/>
      <c r="P184" s="1210"/>
      <c r="Q184" s="1210"/>
    </row>
    <row r="185" spans="1:17" s="1204" customFormat="1" ht="15.75" thickBot="1">
      <c r="A185" s="1460"/>
      <c r="B185" s="1217">
        <v>5</v>
      </c>
      <c r="C185" s="1452" t="s">
        <v>446</v>
      </c>
      <c r="D185" s="1452"/>
      <c r="E185" s="1275">
        <v>535000</v>
      </c>
      <c r="F185" s="1276" t="s">
        <v>134</v>
      </c>
      <c r="G185" s="1277"/>
      <c r="H185" s="1277"/>
      <c r="I185" s="1277"/>
      <c r="J185" s="1278"/>
      <c r="L185" s="1210"/>
      <c r="M185" s="1210"/>
      <c r="N185" s="1210"/>
      <c r="O185" s="1210"/>
      <c r="P185" s="1210"/>
      <c r="Q185" s="1210"/>
    </row>
    <row r="186" spans="1:17" s="1210" customFormat="1" ht="6.75" customHeight="1">
      <c r="A186" s="1271"/>
      <c r="B186" s="1279"/>
      <c r="C186" s="1280"/>
      <c r="D186" s="1279"/>
      <c r="E186" s="1279"/>
      <c r="F186" s="1279"/>
      <c r="G186" s="1279"/>
      <c r="H186" s="1279"/>
      <c r="I186" s="1279"/>
      <c r="J186" s="1279"/>
    </row>
    <row r="187" spans="1:17" s="1210" customFormat="1" ht="12" customHeight="1">
      <c r="A187" s="1281" t="s">
        <v>588</v>
      </c>
      <c r="B187" s="1282"/>
      <c r="C187" s="1283"/>
      <c r="D187" s="1282"/>
      <c r="E187" s="1282"/>
      <c r="F187" s="1282"/>
      <c r="G187" s="1282"/>
      <c r="H187" s="1282"/>
      <c r="I187" s="1282"/>
      <c r="J187" s="1282"/>
    </row>
    <row r="188" spans="1:17" s="1210" customFormat="1" ht="14.25" customHeight="1">
      <c r="A188" s="1449" t="s">
        <v>1122</v>
      </c>
      <c r="B188" s="1449"/>
      <c r="C188" s="1449"/>
      <c r="D188" s="1449"/>
      <c r="E188" s="1449"/>
      <c r="F188" s="1449"/>
      <c r="G188" s="1449"/>
      <c r="H188" s="1449"/>
      <c r="I188" s="1449"/>
      <c r="J188" s="1449"/>
    </row>
    <row r="189" spans="1:17" s="1210" customFormat="1" ht="14.25" customHeight="1">
      <c r="A189" s="1449" t="s">
        <v>1123</v>
      </c>
      <c r="B189" s="1449"/>
      <c r="C189" s="1449"/>
      <c r="D189" s="1449"/>
      <c r="E189" s="1449"/>
      <c r="F189" s="1449"/>
      <c r="G189" s="1449"/>
      <c r="H189" s="1449"/>
      <c r="I189" s="1449"/>
      <c r="J189" s="1449"/>
    </row>
    <row r="190" spans="1:17" s="1210" customFormat="1" ht="14.25" customHeight="1">
      <c r="A190" s="1283" t="s">
        <v>1124</v>
      </c>
      <c r="B190" s="1283"/>
      <c r="C190" s="1283"/>
      <c r="D190" s="1283"/>
      <c r="E190" s="1283"/>
      <c r="F190" s="1283"/>
      <c r="G190" s="1283"/>
      <c r="H190" s="1283"/>
      <c r="I190" s="1283"/>
      <c r="J190" s="1283"/>
    </row>
    <row r="191" spans="1:17" s="1210" customFormat="1">
      <c r="A191" s="1281" t="s">
        <v>447</v>
      </c>
      <c r="B191" s="1281"/>
      <c r="C191" s="1281"/>
      <c r="D191" s="1281"/>
      <c r="E191" s="1281"/>
      <c r="F191" s="1281"/>
      <c r="G191" s="1281"/>
      <c r="H191" s="1281"/>
      <c r="I191" s="1281"/>
      <c r="J191" s="1281"/>
    </row>
    <row r="192" spans="1:17" s="1210" customFormat="1">
      <c r="A192" s="1281" t="s">
        <v>1058</v>
      </c>
      <c r="B192" s="1281"/>
      <c r="C192" s="1281"/>
      <c r="D192" s="1281"/>
      <c r="E192" s="1281"/>
      <c r="F192" s="1281"/>
      <c r="G192" s="1284"/>
      <c r="H192" s="1285"/>
      <c r="I192" s="1285"/>
      <c r="J192" s="1286"/>
    </row>
    <row r="193" spans="1:10" s="1210" customFormat="1" ht="14.25" customHeight="1">
      <c r="A193" s="1210" t="s">
        <v>1025</v>
      </c>
      <c r="F193" s="1287"/>
    </row>
    <row r="194" spans="1:10" s="1210" customFormat="1" ht="13.5" customHeight="1">
      <c r="A194" s="1210" t="s">
        <v>1026</v>
      </c>
      <c r="E194" s="1288"/>
      <c r="F194" s="1236"/>
      <c r="G194" s="1288"/>
      <c r="H194" s="1288"/>
      <c r="I194" s="1288"/>
      <c r="J194" s="1288"/>
    </row>
    <row r="195" spans="1:10" s="1210" customFormat="1" ht="16.5" customHeight="1">
      <c r="A195" s="1450" t="s">
        <v>1077</v>
      </c>
      <c r="B195" s="1451"/>
      <c r="C195" s="1451"/>
      <c r="D195" s="1451"/>
      <c r="E195" s="1451"/>
      <c r="F195" s="1451"/>
      <c r="G195" s="1451"/>
      <c r="H195" s="1451"/>
      <c r="I195" s="1451"/>
      <c r="J195" s="1451"/>
    </row>
    <row r="196" spans="1:10" s="1210" customFormat="1" ht="13.5" customHeight="1"/>
    <row r="197" spans="1:10" s="1210" customFormat="1" ht="13.5" customHeight="1"/>
    <row r="198" spans="1:10" s="1210" customFormat="1" ht="12.75" customHeight="1"/>
    <row r="199" spans="1:10" s="1210" customFormat="1" ht="15" customHeight="1">
      <c r="A199" s="1289"/>
      <c r="B199" s="1204"/>
      <c r="C199" s="1204"/>
      <c r="D199" s="1204"/>
      <c r="E199" s="1204"/>
      <c r="F199" s="1204"/>
      <c r="G199" s="1204"/>
      <c r="H199" s="1204"/>
      <c r="I199" s="1204"/>
      <c r="J199" s="1204"/>
    </row>
    <row r="200" spans="1:10" s="1210" customFormat="1" ht="13.35" customHeight="1">
      <c r="A200" s="1204"/>
      <c r="B200" s="1204"/>
      <c r="C200" s="1204"/>
      <c r="D200" s="1204"/>
      <c r="E200" s="1204"/>
      <c r="F200" s="1204"/>
      <c r="G200" s="1204"/>
      <c r="H200" s="1204"/>
      <c r="I200" s="1204"/>
      <c r="J200" s="1204"/>
    </row>
    <row r="201" spans="1:10" s="1210" customFormat="1" ht="13.35" customHeight="1">
      <c r="A201" s="1204"/>
      <c r="B201" s="1204"/>
      <c r="C201" s="1204"/>
      <c r="D201" s="1204"/>
      <c r="E201" s="1204"/>
      <c r="F201" s="1204"/>
      <c r="G201" s="1204"/>
      <c r="H201" s="1204"/>
      <c r="I201" s="1204"/>
      <c r="J201" s="1204"/>
    </row>
    <row r="202" spans="1:10" s="1210" customFormat="1" ht="13.35" customHeight="1">
      <c r="A202" s="1204"/>
      <c r="B202" s="1204"/>
      <c r="C202" s="1204"/>
      <c r="D202" s="1204"/>
      <c r="E202" s="1204"/>
      <c r="F202" s="1204"/>
      <c r="G202" s="1204"/>
      <c r="H202" s="1204"/>
      <c r="I202" s="1204"/>
      <c r="J202" s="1204"/>
    </row>
    <row r="203" spans="1:10" s="1210" customFormat="1" ht="13.35" customHeight="1">
      <c r="A203" s="1204"/>
      <c r="B203" s="1204"/>
      <c r="C203" s="1204"/>
      <c r="D203" s="1204"/>
      <c r="E203" s="1204"/>
      <c r="F203" s="1204"/>
      <c r="G203" s="1204"/>
      <c r="H203" s="1204"/>
      <c r="I203" s="1204"/>
      <c r="J203" s="1204"/>
    </row>
    <row r="204" spans="1:10" s="1210" customFormat="1" ht="13.35" customHeight="1">
      <c r="A204" s="1204"/>
      <c r="B204" s="1204"/>
      <c r="C204" s="1204"/>
      <c r="D204" s="1204"/>
      <c r="E204" s="1204"/>
      <c r="F204" s="1204"/>
      <c r="G204" s="1204"/>
      <c r="H204" s="1204"/>
      <c r="I204" s="1204"/>
      <c r="J204" s="1204"/>
    </row>
    <row r="205" spans="1:10" s="1210" customFormat="1" ht="13.35" customHeight="1">
      <c r="A205" s="1204"/>
      <c r="B205" s="1204"/>
      <c r="C205" s="1204"/>
      <c r="D205" s="1204"/>
      <c r="E205" s="1204"/>
      <c r="F205" s="1204"/>
      <c r="G205" s="1204"/>
      <c r="H205" s="1204"/>
      <c r="I205" s="1204"/>
      <c r="J205" s="1204"/>
    </row>
    <row r="206" spans="1:10" s="1210" customFormat="1" ht="13.35" customHeight="1">
      <c r="A206" s="1204"/>
      <c r="B206" s="1204"/>
      <c r="C206" s="1204"/>
      <c r="D206" s="1204"/>
      <c r="E206" s="1204"/>
      <c r="F206" s="1204"/>
      <c r="G206" s="1204"/>
      <c r="H206" s="1204"/>
      <c r="I206" s="1204"/>
      <c r="J206" s="1204"/>
    </row>
    <row r="207" spans="1:10" s="1210" customFormat="1" ht="13.35" customHeight="1">
      <c r="A207" s="1204"/>
      <c r="B207" s="1204"/>
      <c r="C207" s="1204"/>
      <c r="D207" s="1204"/>
      <c r="E207" s="1204"/>
      <c r="F207" s="1204"/>
      <c r="G207" s="1204"/>
      <c r="H207" s="1204"/>
      <c r="I207" s="1204"/>
      <c r="J207" s="1204"/>
    </row>
    <row r="208" spans="1:10" s="1210" customFormat="1" ht="13.35" customHeight="1">
      <c r="A208" s="1204"/>
      <c r="B208" s="1204"/>
      <c r="C208" s="1204"/>
      <c r="D208" s="1204"/>
      <c r="E208" s="1204"/>
      <c r="F208" s="1204"/>
      <c r="G208" s="1204"/>
      <c r="H208" s="1204"/>
      <c r="I208" s="1204"/>
      <c r="J208" s="1204"/>
    </row>
    <row r="209" spans="1:10" s="1210" customFormat="1" ht="13.35" customHeight="1">
      <c r="A209" s="1204"/>
      <c r="B209" s="1204"/>
      <c r="C209" s="1204"/>
      <c r="D209" s="1204"/>
      <c r="E209" s="1204"/>
      <c r="F209" s="1204"/>
      <c r="G209" s="1204"/>
      <c r="H209" s="1204"/>
      <c r="I209" s="1204"/>
      <c r="J209" s="1204"/>
    </row>
    <row r="210" spans="1:10" s="1210" customFormat="1" ht="13.35" customHeight="1">
      <c r="A210" s="1204"/>
      <c r="B210" s="1204"/>
      <c r="C210" s="1204"/>
      <c r="D210" s="1204"/>
      <c r="E210" s="1204"/>
      <c r="F210" s="1204"/>
      <c r="G210" s="1204"/>
      <c r="H210" s="1204"/>
      <c r="I210" s="1204"/>
      <c r="J210" s="1204"/>
    </row>
    <row r="211" spans="1:10" s="1210" customFormat="1" ht="13.35" customHeight="1">
      <c r="A211" s="1204"/>
      <c r="B211" s="1204"/>
      <c r="C211" s="1204"/>
      <c r="D211" s="1204"/>
      <c r="E211" s="1204"/>
      <c r="F211" s="1204"/>
      <c r="G211" s="1204"/>
      <c r="H211" s="1204"/>
      <c r="I211" s="1204"/>
      <c r="J211" s="1204"/>
    </row>
    <row r="212" spans="1:10" s="1259" customFormat="1" ht="4.5" customHeight="1">
      <c r="A212" s="1204"/>
      <c r="B212" s="1204"/>
      <c r="C212" s="1204"/>
      <c r="D212" s="1204"/>
      <c r="E212" s="1204"/>
      <c r="F212" s="1204"/>
      <c r="G212" s="1204"/>
      <c r="H212" s="1204"/>
      <c r="I212" s="1204"/>
      <c r="J212" s="1204"/>
    </row>
    <row r="213" spans="1:10" s="1210" customFormat="1" ht="12.95" customHeight="1">
      <c r="A213" s="1204"/>
      <c r="B213" s="1204"/>
      <c r="C213" s="1204"/>
      <c r="D213" s="1204"/>
      <c r="E213" s="1204"/>
      <c r="F213" s="1204"/>
      <c r="G213" s="1204"/>
      <c r="H213" s="1204"/>
      <c r="I213" s="1204"/>
      <c r="J213" s="1204"/>
    </row>
    <row r="214" spans="1:10" s="1210" customFormat="1" ht="12.95" customHeight="1">
      <c r="A214" s="1204"/>
      <c r="B214" s="1204"/>
      <c r="C214" s="1204"/>
      <c r="D214" s="1204"/>
      <c r="E214" s="1204"/>
      <c r="F214" s="1204"/>
      <c r="G214" s="1204"/>
      <c r="H214" s="1204"/>
      <c r="I214" s="1204"/>
      <c r="J214" s="1204"/>
    </row>
    <row r="215" spans="1:10" s="1210" customFormat="1" ht="13.5" customHeight="1">
      <c r="A215" s="1204"/>
      <c r="B215" s="1204"/>
      <c r="C215" s="1204"/>
      <c r="D215" s="1204"/>
      <c r="E215" s="1204"/>
      <c r="F215" s="1204"/>
      <c r="G215" s="1204"/>
      <c r="H215" s="1204"/>
      <c r="I215" s="1204"/>
      <c r="J215" s="1204"/>
    </row>
    <row r="216" spans="1:10" s="1210" customFormat="1" ht="13.5" customHeight="1">
      <c r="A216" s="1204"/>
      <c r="B216" s="1204"/>
      <c r="C216" s="1204"/>
      <c r="D216" s="1204"/>
      <c r="E216" s="1204"/>
      <c r="F216" s="1204"/>
      <c r="G216" s="1204"/>
      <c r="H216" s="1204"/>
      <c r="I216" s="1204"/>
      <c r="J216" s="1204"/>
    </row>
    <row r="217" spans="1:10" s="1210" customFormat="1" ht="13.5" customHeight="1">
      <c r="A217" s="1204"/>
      <c r="B217" s="1204"/>
      <c r="C217" s="1204"/>
      <c r="D217" s="1204"/>
      <c r="E217" s="1204"/>
      <c r="F217" s="1204"/>
      <c r="G217" s="1204"/>
      <c r="H217" s="1204"/>
      <c r="I217" s="1204"/>
      <c r="J217" s="1204"/>
    </row>
    <row r="218" spans="1:10" s="1210" customFormat="1" ht="13.5" customHeight="1">
      <c r="A218" s="1204"/>
      <c r="B218" s="1204"/>
      <c r="C218" s="1204"/>
      <c r="D218" s="1204"/>
      <c r="E218" s="1204"/>
      <c r="F218" s="1204"/>
      <c r="G218" s="1204"/>
      <c r="H218" s="1204"/>
      <c r="I218" s="1204"/>
      <c r="J218" s="1204"/>
    </row>
    <row r="219" spans="1:10" s="1210" customFormat="1" ht="13.5" customHeight="1">
      <c r="A219" s="1204"/>
      <c r="B219" s="1204"/>
      <c r="C219" s="1204"/>
      <c r="D219" s="1204"/>
      <c r="E219" s="1204"/>
      <c r="F219" s="1204"/>
      <c r="G219" s="1204"/>
      <c r="H219" s="1204"/>
      <c r="I219" s="1204"/>
      <c r="J219" s="1204"/>
    </row>
    <row r="220" spans="1:10" s="1210" customFormat="1" ht="13.5" customHeight="1">
      <c r="A220" s="1204"/>
      <c r="B220" s="1204"/>
      <c r="C220" s="1204"/>
      <c r="D220" s="1204"/>
      <c r="E220" s="1204"/>
      <c r="F220" s="1204"/>
      <c r="G220" s="1204"/>
      <c r="H220" s="1204"/>
      <c r="I220" s="1204"/>
      <c r="J220" s="1204"/>
    </row>
    <row r="221" spans="1:10" s="1210" customFormat="1" ht="13.5" customHeight="1">
      <c r="A221" s="1204"/>
      <c r="B221" s="1204"/>
      <c r="C221" s="1204"/>
      <c r="D221" s="1204"/>
      <c r="E221" s="1204"/>
      <c r="F221" s="1204"/>
      <c r="G221" s="1204"/>
      <c r="H221" s="1204"/>
      <c r="I221" s="1204"/>
      <c r="J221" s="1204"/>
    </row>
    <row r="222" spans="1:10" s="1210" customFormat="1" ht="13.5" customHeight="1">
      <c r="A222" s="1204"/>
      <c r="B222" s="1204"/>
      <c r="C222" s="1204"/>
      <c r="D222" s="1204"/>
      <c r="E222" s="1204"/>
      <c r="F222" s="1204"/>
      <c r="G222" s="1204"/>
      <c r="H222" s="1204"/>
      <c r="I222" s="1204"/>
      <c r="J222" s="1204"/>
    </row>
    <row r="223" spans="1:10" s="1210" customFormat="1" ht="13.5" customHeight="1">
      <c r="A223" s="1204"/>
      <c r="B223" s="1204"/>
      <c r="C223" s="1204"/>
      <c r="D223" s="1204"/>
      <c r="E223" s="1204"/>
      <c r="F223" s="1204"/>
      <c r="G223" s="1204"/>
      <c r="H223" s="1204"/>
      <c r="I223" s="1204"/>
      <c r="J223" s="1204"/>
    </row>
    <row r="224" spans="1:10" s="1210" customFormat="1" ht="13.5" customHeight="1">
      <c r="A224" s="1204"/>
      <c r="B224" s="1204"/>
      <c r="C224" s="1204"/>
      <c r="D224" s="1204"/>
      <c r="E224" s="1204"/>
      <c r="F224" s="1204"/>
      <c r="G224" s="1204"/>
      <c r="H224" s="1204"/>
      <c r="I224" s="1204"/>
      <c r="J224" s="1204"/>
    </row>
    <row r="225" spans="1:10" s="1210" customFormat="1" ht="13.5" customHeight="1">
      <c r="A225" s="1204"/>
      <c r="B225" s="1204"/>
      <c r="C225" s="1204"/>
      <c r="D225" s="1204"/>
      <c r="E225" s="1204"/>
      <c r="F225" s="1204"/>
      <c r="G225" s="1204"/>
      <c r="H225" s="1204"/>
      <c r="I225" s="1204"/>
      <c r="J225" s="1204"/>
    </row>
    <row r="226" spans="1:10" s="1210" customFormat="1" ht="13.5" customHeight="1">
      <c r="A226" s="1204"/>
      <c r="B226" s="1204"/>
      <c r="C226" s="1204"/>
      <c r="D226" s="1204"/>
      <c r="E226" s="1204"/>
      <c r="F226" s="1204"/>
      <c r="G226" s="1204"/>
      <c r="H226" s="1204"/>
      <c r="I226" s="1204"/>
      <c r="J226" s="1204"/>
    </row>
    <row r="227" spans="1:10" s="1210" customFormat="1" ht="13.5" customHeight="1">
      <c r="A227" s="1204"/>
      <c r="B227" s="1204"/>
      <c r="C227" s="1204"/>
      <c r="D227" s="1204"/>
      <c r="E227" s="1204"/>
      <c r="F227" s="1204"/>
      <c r="G227" s="1204"/>
      <c r="H227" s="1204"/>
      <c r="I227" s="1204"/>
      <c r="J227" s="1204"/>
    </row>
    <row r="228" spans="1:10" s="1210" customFormat="1" ht="13.5" customHeight="1">
      <c r="A228" s="1204"/>
      <c r="B228" s="1204"/>
      <c r="C228" s="1204"/>
      <c r="D228" s="1204"/>
      <c r="E228" s="1204"/>
      <c r="F228" s="1204"/>
      <c r="G228" s="1204"/>
      <c r="H228" s="1204"/>
      <c r="I228" s="1204"/>
      <c r="J228" s="1204"/>
    </row>
    <row r="229" spans="1:10" s="1210" customFormat="1" ht="13.5" customHeight="1">
      <c r="A229" s="1204"/>
      <c r="B229" s="1204"/>
      <c r="C229" s="1204"/>
      <c r="D229" s="1204"/>
      <c r="E229" s="1204"/>
      <c r="F229" s="1204"/>
      <c r="G229" s="1204"/>
      <c r="H229" s="1204"/>
      <c r="I229" s="1204"/>
      <c r="J229" s="1204"/>
    </row>
    <row r="230" spans="1:10" s="1210" customFormat="1" ht="13.5" customHeight="1">
      <c r="A230" s="1204"/>
      <c r="B230" s="1204"/>
      <c r="C230" s="1204"/>
      <c r="D230" s="1204"/>
      <c r="E230" s="1204"/>
      <c r="F230" s="1204"/>
      <c r="G230" s="1204"/>
      <c r="H230" s="1204"/>
      <c r="I230" s="1204"/>
      <c r="J230" s="1204"/>
    </row>
    <row r="231" spans="1:10" s="1210" customFormat="1" ht="13.5" customHeight="1">
      <c r="A231" s="1204"/>
      <c r="B231" s="1204"/>
      <c r="C231" s="1204"/>
      <c r="D231" s="1204"/>
      <c r="E231" s="1204"/>
      <c r="F231" s="1204"/>
      <c r="G231" s="1204"/>
      <c r="H231" s="1204"/>
      <c r="I231" s="1204"/>
      <c r="J231" s="1204"/>
    </row>
    <row r="232" spans="1:10" s="1210" customFormat="1" ht="13.5" customHeight="1">
      <c r="A232" s="1204"/>
      <c r="B232" s="1204"/>
      <c r="C232" s="1204"/>
      <c r="D232" s="1204"/>
      <c r="E232" s="1204"/>
      <c r="F232" s="1204"/>
      <c r="G232" s="1204"/>
      <c r="H232" s="1204"/>
      <c r="I232" s="1204"/>
      <c r="J232" s="1204"/>
    </row>
    <row r="233" spans="1:10" s="1210" customFormat="1" ht="13.5" customHeight="1">
      <c r="A233" s="1204"/>
      <c r="B233" s="1204"/>
      <c r="C233" s="1204"/>
      <c r="D233" s="1204"/>
      <c r="E233" s="1204"/>
      <c r="F233" s="1204"/>
      <c r="G233" s="1204"/>
      <c r="H233" s="1204"/>
      <c r="I233" s="1204"/>
      <c r="J233" s="1204"/>
    </row>
    <row r="234" spans="1:10" s="1210" customFormat="1" ht="13.5" customHeight="1">
      <c r="A234" s="1204"/>
      <c r="B234" s="1204"/>
      <c r="C234" s="1204"/>
      <c r="D234" s="1204"/>
      <c r="E234" s="1204"/>
      <c r="F234" s="1204"/>
      <c r="G234" s="1204"/>
      <c r="H234" s="1204"/>
      <c r="I234" s="1204"/>
      <c r="J234" s="1204"/>
    </row>
    <row r="235" spans="1:10" s="1210" customFormat="1" ht="13.5" customHeight="1">
      <c r="A235" s="1204"/>
      <c r="B235" s="1204"/>
      <c r="C235" s="1204"/>
      <c r="D235" s="1204"/>
      <c r="E235" s="1204"/>
      <c r="F235" s="1204"/>
      <c r="G235" s="1204"/>
      <c r="H235" s="1204"/>
      <c r="I235" s="1204"/>
      <c r="J235" s="1204"/>
    </row>
    <row r="236" spans="1:10" s="1210" customFormat="1" ht="13.5" customHeight="1">
      <c r="A236" s="1204"/>
      <c r="B236" s="1204"/>
      <c r="C236" s="1204"/>
      <c r="D236" s="1204"/>
      <c r="E236" s="1204"/>
      <c r="F236" s="1204"/>
      <c r="G236" s="1204"/>
      <c r="H236" s="1204"/>
      <c r="I236" s="1204"/>
      <c r="J236" s="1204"/>
    </row>
    <row r="237" spans="1:10" s="1210" customFormat="1" ht="13.5" customHeight="1">
      <c r="A237" s="1204"/>
      <c r="B237" s="1204"/>
      <c r="C237" s="1204"/>
      <c r="D237" s="1204"/>
      <c r="E237" s="1204"/>
      <c r="F237" s="1204"/>
      <c r="G237" s="1204"/>
      <c r="H237" s="1204"/>
      <c r="I237" s="1204"/>
      <c r="J237" s="1204"/>
    </row>
    <row r="238" spans="1:10" s="49" customFormat="1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</row>
    <row r="239" spans="1:10" s="49" customFormat="1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</row>
    <row r="240" spans="1:10" s="49" customFormat="1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</row>
    <row r="241" spans="1:10" s="49" customFormat="1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</row>
    <row r="242" spans="1:10" s="49" customFormat="1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</row>
    <row r="243" spans="1:10" s="49" customFormat="1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</row>
    <row r="244" spans="1:10" s="49" customFormat="1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</row>
    <row r="245" spans="1:10" s="49" customFormat="1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</row>
    <row r="246" spans="1:10" s="49" customFormat="1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</row>
    <row r="247" spans="1:10" s="49" customFormat="1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</row>
    <row r="248" spans="1:10" s="49" customFormat="1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</row>
    <row r="249" spans="1:10" s="49" customFormat="1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</row>
    <row r="250" spans="1:10" s="49" customFormat="1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</row>
    <row r="251" spans="1:10" s="49" customFormat="1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</row>
    <row r="252" spans="1:10" s="49" customFormat="1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</row>
    <row r="253" spans="1:10" s="49" customFormat="1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</row>
    <row r="254" spans="1:10" s="49" customFormat="1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</row>
    <row r="255" spans="1:10" s="49" customFormat="1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</row>
    <row r="256" spans="1:10" s="49" customFormat="1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</row>
    <row r="257" spans="1:10" s="49" customFormat="1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</row>
    <row r="258" spans="1:10" s="49" customFormat="1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</row>
    <row r="259" spans="1:10" s="49" customFormat="1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</row>
    <row r="260" spans="1:10" s="49" customFormat="1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</row>
    <row r="261" spans="1:10" s="49" customFormat="1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</row>
    <row r="262" spans="1:10" s="49" customFormat="1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</row>
    <row r="263" spans="1:10" s="49" customFormat="1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</row>
    <row r="264" spans="1:10" s="49" customFormat="1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</row>
    <row r="265" spans="1:10" s="49" customFormat="1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</row>
    <row r="266" spans="1:10" s="49" customFormat="1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</row>
    <row r="267" spans="1:10" s="49" customFormat="1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</row>
    <row r="268" spans="1:10" s="49" customFormat="1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</row>
    <row r="269" spans="1:10" s="49" customFormat="1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</row>
    <row r="270" spans="1:10" s="49" customFormat="1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</row>
    <row r="271" spans="1:10" s="49" customFormat="1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</row>
    <row r="272" spans="1:10" s="49" customFormat="1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</row>
    <row r="273" spans="1:10" s="49" customFormat="1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</row>
    <row r="274" spans="1:10" s="49" customFormat="1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</row>
    <row r="275" spans="1:10" s="48" customFormat="1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</row>
    <row r="276" spans="1:10" s="49" customFormat="1" ht="12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</row>
    <row r="277" spans="1:10" s="49" customFormat="1" ht="12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</row>
    <row r="278" spans="1:10" s="49" customFormat="1" ht="13.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</row>
    <row r="279" spans="1:10" s="49" customFormat="1" ht="13.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</row>
    <row r="280" spans="1:10" s="49" customFormat="1" ht="13.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</row>
    <row r="281" spans="1:10" s="49" customFormat="1" ht="13.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</row>
    <row r="282" spans="1:10" s="49" customFormat="1" ht="13.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</row>
    <row r="283" spans="1:10" s="49" customFormat="1" ht="13.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</row>
    <row r="284" spans="1:10" s="49" customFormat="1" ht="13.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</row>
    <row r="285" spans="1:10" s="49" customFormat="1" ht="13.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</row>
    <row r="286" spans="1:10" s="49" customFormat="1" ht="13.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</row>
    <row r="287" spans="1:10" ht="8.25" customHeight="1"/>
    <row r="288" spans="1:10" s="23" customFormat="1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</row>
    <row r="289" spans="1:10" s="38" customFormat="1" ht="12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</row>
    <row r="290" spans="1:10" ht="3" customHeight="1"/>
    <row r="291" spans="1:10" ht="12.95" customHeight="1"/>
    <row r="292" spans="1:10" ht="12.95" customHeight="1"/>
    <row r="293" spans="1:10" ht="12.95" customHeight="1"/>
    <row r="294" spans="1:10" ht="12.95" customHeight="1"/>
    <row r="295" spans="1:10" ht="12.95" customHeight="1"/>
    <row r="296" spans="1:10" ht="12.95" customHeight="1"/>
    <row r="297" spans="1:10" ht="12.95" customHeight="1"/>
    <row r="298" spans="1:10" ht="12.95" customHeight="1"/>
    <row r="299" spans="1:10" ht="12.95" customHeight="1"/>
    <row r="300" spans="1:10" ht="12.95" customHeight="1"/>
    <row r="301" spans="1:10" ht="12.95" customHeight="1"/>
    <row r="302" spans="1:10" ht="12.95" customHeight="1"/>
    <row r="303" spans="1:10" ht="12.95" customHeight="1"/>
    <row r="306" spans="1:10" s="23" customFormat="1" ht="15.75">
      <c r="A306" s="1"/>
      <c r="B306" s="1"/>
      <c r="C306" s="1"/>
      <c r="D306" s="1"/>
      <c r="E306" s="1"/>
      <c r="F306" s="1"/>
      <c r="G306" s="1"/>
      <c r="H306" s="1"/>
      <c r="I306" s="1"/>
      <c r="J306" s="1"/>
    </row>
    <row r="307" spans="1:10" ht="13.5" customHeight="1"/>
    <row r="308" spans="1:10" ht="12" customHeight="1"/>
    <row r="309" spans="1:10" ht="12.95" customHeight="1"/>
    <row r="310" spans="1:10" ht="12.95" customHeight="1"/>
    <row r="311" spans="1:10" ht="12.95" customHeight="1"/>
    <row r="312" spans="1:10" ht="12.95" customHeight="1"/>
    <row r="313" spans="1:10" ht="12.95" customHeight="1"/>
    <row r="314" spans="1:10" ht="12.95" customHeight="1"/>
    <row r="315" spans="1:10" ht="12.95" customHeight="1"/>
    <row r="316" spans="1:10" ht="12.95" customHeight="1"/>
    <row r="317" spans="1:10" ht="12.95" customHeight="1"/>
    <row r="318" spans="1:10" ht="12.95" customHeight="1"/>
    <row r="319" spans="1:10" ht="12.95" customHeight="1"/>
    <row r="320" spans="1:10" ht="12.95" customHeight="1"/>
    <row r="321" ht="12.95" customHeight="1"/>
    <row r="322" ht="12.95" customHeight="1"/>
    <row r="323" ht="12.95" customHeight="1"/>
    <row r="324" ht="12.95" customHeight="1"/>
    <row r="325" ht="12.95" customHeight="1"/>
    <row r="326" ht="12.95" customHeight="1"/>
    <row r="327" ht="12.95" customHeight="1"/>
    <row r="329" ht="12" customHeight="1"/>
    <row r="330" ht="5.45" customHeight="1"/>
    <row r="331" ht="12" customHeight="1"/>
    <row r="332" ht="12" customHeight="1"/>
    <row r="333" ht="12" customHeight="1"/>
    <row r="334" ht="12.95" customHeight="1"/>
    <row r="335" ht="12.95" customHeight="1"/>
    <row r="336" ht="12.95" customHeight="1"/>
    <row r="337" ht="12.95" customHeight="1"/>
    <row r="338" ht="12.95" customHeight="1"/>
    <row r="339" ht="12.95" customHeight="1"/>
    <row r="340" ht="12.95" customHeight="1"/>
    <row r="341" ht="12.95" customHeight="1"/>
    <row r="342" ht="12.95" customHeight="1"/>
    <row r="343" ht="12.95" customHeight="1"/>
    <row r="344" ht="12.95" customHeight="1"/>
    <row r="345" ht="12.9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</sheetData>
  <mergeCells count="76">
    <mergeCell ref="A4:J4"/>
    <mergeCell ref="G5:I5"/>
    <mergeCell ref="B5:B6"/>
    <mergeCell ref="F5:F6"/>
    <mergeCell ref="A67:A68"/>
    <mergeCell ref="B67:B68"/>
    <mergeCell ref="A57:A65"/>
    <mergeCell ref="D16:D21"/>
    <mergeCell ref="D42:D44"/>
    <mergeCell ref="A11:A22"/>
    <mergeCell ref="D46:D50"/>
    <mergeCell ref="E5:E6"/>
    <mergeCell ref="A5:A6"/>
    <mergeCell ref="C5:D5"/>
    <mergeCell ref="D7:D8"/>
    <mergeCell ref="A23:A33"/>
    <mergeCell ref="A87:A97"/>
    <mergeCell ref="D57:D60"/>
    <mergeCell ref="C65:D65"/>
    <mergeCell ref="D51:D55"/>
    <mergeCell ref="A80:A86"/>
    <mergeCell ref="A46:A56"/>
    <mergeCell ref="D61:D64"/>
    <mergeCell ref="C79:D79"/>
    <mergeCell ref="C86:D86"/>
    <mergeCell ref="A69:A79"/>
    <mergeCell ref="D38:D41"/>
    <mergeCell ref="C10:D10"/>
    <mergeCell ref="C22:D22"/>
    <mergeCell ref="A117:A122"/>
    <mergeCell ref="C122:D122"/>
    <mergeCell ref="A112:A116"/>
    <mergeCell ref="A7:A10"/>
    <mergeCell ref="A34:A45"/>
    <mergeCell ref="D29:D32"/>
    <mergeCell ref="D23:D28"/>
    <mergeCell ref="A145:A149"/>
    <mergeCell ref="D11:D15"/>
    <mergeCell ref="D76:D78"/>
    <mergeCell ref="D69:D71"/>
    <mergeCell ref="C56:D56"/>
    <mergeCell ref="C67:D67"/>
    <mergeCell ref="D34:D37"/>
    <mergeCell ref="D72:D75"/>
    <mergeCell ref="C33:D33"/>
    <mergeCell ref="C45:D45"/>
    <mergeCell ref="C97:D97"/>
    <mergeCell ref="C144:D144"/>
    <mergeCell ref="A150:A175"/>
    <mergeCell ref="D87:D91"/>
    <mergeCell ref="D112:D115"/>
    <mergeCell ref="D92:D96"/>
    <mergeCell ref="D117:D121"/>
    <mergeCell ref="A98:A111"/>
    <mergeCell ref="C111:D111"/>
    <mergeCell ref="A142:A144"/>
    <mergeCell ref="A176:A185"/>
    <mergeCell ref="E67:E68"/>
    <mergeCell ref="F129:F130"/>
    <mergeCell ref="G129:I129"/>
    <mergeCell ref="A123:A127"/>
    <mergeCell ref="F67:F68"/>
    <mergeCell ref="G67:I67"/>
    <mergeCell ref="E129:E130"/>
    <mergeCell ref="A129:A130"/>
    <mergeCell ref="C116:D116"/>
    <mergeCell ref="A1:J3"/>
    <mergeCell ref="A189:J189"/>
    <mergeCell ref="A195:J195"/>
    <mergeCell ref="C175:D175"/>
    <mergeCell ref="B129:B130"/>
    <mergeCell ref="C141:D141"/>
    <mergeCell ref="C129:D129"/>
    <mergeCell ref="A131:A141"/>
    <mergeCell ref="A188:J188"/>
    <mergeCell ref="C185:D185"/>
  </mergeCells>
  <phoneticPr fontId="7" type="noConversion"/>
  <printOptions horizontalCentered="1"/>
  <pageMargins left="0.39370078740157483" right="0.39370078740157483" top="0" bottom="0.35433070866141736" header="0" footer="0"/>
  <pageSetup paperSize="9" scale="83" firstPageNumber="4" fitToHeight="2" orientation="portrait" useFirstPageNumber="1" r:id="rId1"/>
  <headerFooter alignWithMargins="0">
    <oddFooter>Страница &amp;P</oddFooter>
  </headerFooter>
  <rowBreaks count="2" manualBreakCount="2">
    <brk id="66" max="9" man="1"/>
    <brk id="128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indexed="52"/>
    <pageSetUpPr fitToPage="1"/>
  </sheetPr>
  <dimension ref="A1:J53"/>
  <sheetViews>
    <sheetView zoomScaleNormal="100" zoomScaleSheetLayoutView="100" workbookViewId="0">
      <selection activeCell="G5" sqref="G5"/>
    </sheetView>
  </sheetViews>
  <sheetFormatPr defaultRowHeight="12.75"/>
  <cols>
    <col min="1" max="1" width="5.7109375" customWidth="1"/>
    <col min="2" max="2" width="23.28515625" customWidth="1"/>
    <col min="3" max="3" width="15.42578125" customWidth="1"/>
    <col min="4" max="4" width="23.42578125" customWidth="1"/>
    <col min="5" max="5" width="20.42578125" customWidth="1"/>
    <col min="6" max="6" width="10.28515625" customWidth="1"/>
  </cols>
  <sheetData>
    <row r="1" spans="1:10" ht="15.75">
      <c r="A1" s="1487" t="s">
        <v>2198</v>
      </c>
      <c r="B1" s="1430"/>
      <c r="C1" s="1430"/>
      <c r="D1" s="1430"/>
      <c r="E1" s="1430"/>
      <c r="F1" s="424"/>
      <c r="G1" s="424"/>
      <c r="H1" s="424"/>
    </row>
    <row r="2" spans="1:10" ht="30" customHeight="1">
      <c r="A2" s="1430"/>
      <c r="B2" s="1430"/>
      <c r="C2" s="1430"/>
      <c r="D2" s="1430"/>
      <c r="E2" s="1430"/>
      <c r="G2" s="208"/>
    </row>
    <row r="3" spans="1:10">
      <c r="A3" s="1430"/>
      <c r="B3" s="1430"/>
      <c r="C3" s="1430"/>
      <c r="D3" s="1430"/>
      <c r="E3" s="1430"/>
      <c r="F3" s="425"/>
      <c r="G3" s="425"/>
      <c r="H3" s="425"/>
    </row>
    <row r="4" spans="1:10">
      <c r="A4" s="1430"/>
      <c r="B4" s="1430"/>
      <c r="C4" s="1430"/>
      <c r="D4" s="1430"/>
      <c r="E4" s="1430"/>
      <c r="F4" s="425"/>
      <c r="G4" s="425"/>
      <c r="H4" s="425"/>
    </row>
    <row r="5" spans="1:10">
      <c r="A5" s="1430"/>
      <c r="B5" s="1430"/>
      <c r="C5" s="1430"/>
      <c r="D5" s="1430"/>
      <c r="E5" s="1430"/>
      <c r="G5" s="1"/>
      <c r="H5" s="423"/>
      <c r="I5" s="1"/>
      <c r="J5" s="62"/>
    </row>
    <row r="6" spans="1:10" ht="14.25" customHeight="1">
      <c r="A6" s="384"/>
      <c r="B6" s="384"/>
      <c r="C6" s="384"/>
      <c r="D6" s="384"/>
      <c r="E6" s="384"/>
      <c r="F6" s="62"/>
      <c r="G6" s="1"/>
      <c r="H6" s="62"/>
      <c r="I6" s="1"/>
      <c r="J6" s="62"/>
    </row>
    <row r="7" spans="1:10" ht="15" customHeight="1" thickBot="1">
      <c r="B7" s="1951" t="s">
        <v>1048</v>
      </c>
      <c r="C7" s="1951"/>
      <c r="D7" s="1951"/>
      <c r="E7" s="1951"/>
    </row>
    <row r="8" spans="1:10">
      <c r="B8" s="1945" t="s">
        <v>108</v>
      </c>
      <c r="C8" s="1946"/>
      <c r="D8" s="1946"/>
      <c r="E8" s="1947"/>
    </row>
    <row r="9" spans="1:10" ht="13.5" thickBot="1">
      <c r="B9" s="1948"/>
      <c r="C9" s="1949"/>
      <c r="D9" s="1949"/>
      <c r="E9" s="1950"/>
    </row>
    <row r="10" spans="1:10" ht="15.95" customHeight="1" thickBot="1">
      <c r="B10" s="273" t="s">
        <v>961</v>
      </c>
      <c r="C10" s="276">
        <v>117740</v>
      </c>
      <c r="D10" s="273" t="s">
        <v>963</v>
      </c>
      <c r="E10" s="277">
        <v>13390</v>
      </c>
    </row>
    <row r="11" spans="1:10" ht="16.5" customHeight="1" thickBot="1">
      <c r="B11" s="274" t="s">
        <v>775</v>
      </c>
      <c r="C11" s="276">
        <v>12030</v>
      </c>
      <c r="D11" s="274" t="s">
        <v>113</v>
      </c>
      <c r="E11" s="277">
        <v>13830</v>
      </c>
      <c r="F11" s="441"/>
    </row>
    <row r="12" spans="1:10" ht="16.5" customHeight="1" thickBot="1">
      <c r="B12" s="274" t="s">
        <v>111</v>
      </c>
      <c r="C12" s="276">
        <v>12330</v>
      </c>
      <c r="D12" s="274" t="s">
        <v>114</v>
      </c>
      <c r="E12" s="277">
        <v>15630</v>
      </c>
    </row>
    <row r="13" spans="1:10" ht="16.5" customHeight="1" thickBot="1">
      <c r="B13" s="274" t="s">
        <v>962</v>
      </c>
      <c r="C13" s="276">
        <v>12640</v>
      </c>
      <c r="D13" s="274" t="s">
        <v>115</v>
      </c>
      <c r="E13" s="277">
        <v>17420</v>
      </c>
    </row>
    <row r="14" spans="1:10" ht="15.95" customHeight="1" thickBot="1">
      <c r="B14" s="274" t="s">
        <v>112</v>
      </c>
      <c r="C14" s="276">
        <v>12950</v>
      </c>
      <c r="D14" s="274" t="s">
        <v>116</v>
      </c>
      <c r="E14" s="277">
        <v>19840</v>
      </c>
    </row>
    <row r="15" spans="1:10">
      <c r="B15" s="1959" t="s">
        <v>109</v>
      </c>
      <c r="C15" s="1960"/>
      <c r="D15" s="1960"/>
      <c r="E15" s="1961"/>
    </row>
    <row r="16" spans="1:10" ht="13.5" thickBot="1">
      <c r="B16" s="1962"/>
      <c r="C16" s="1963"/>
      <c r="D16" s="1963"/>
      <c r="E16" s="1964"/>
    </row>
    <row r="17" spans="2:6" ht="15.95" customHeight="1" thickBot="1">
      <c r="B17" s="273" t="s">
        <v>964</v>
      </c>
      <c r="C17" s="276">
        <v>4740</v>
      </c>
      <c r="D17" s="273" t="s">
        <v>1014</v>
      </c>
      <c r="E17" s="381">
        <v>6660</v>
      </c>
    </row>
    <row r="18" spans="2:6" ht="15.95" customHeight="1" thickBot="1">
      <c r="B18" s="274" t="s">
        <v>117</v>
      </c>
      <c r="C18" s="276">
        <v>5150</v>
      </c>
      <c r="D18" s="274" t="s">
        <v>1015</v>
      </c>
      <c r="E18" s="380">
        <v>6970</v>
      </c>
    </row>
    <row r="19" spans="2:6" ht="15.95" customHeight="1" thickBot="1">
      <c r="B19" s="274" t="s">
        <v>965</v>
      </c>
      <c r="C19" s="277">
        <v>5860</v>
      </c>
      <c r="D19" s="274" t="s">
        <v>1016</v>
      </c>
      <c r="E19" s="277">
        <v>7560</v>
      </c>
    </row>
    <row r="20" spans="2:6" ht="15.95" customHeight="1" thickBot="1">
      <c r="B20" s="274" t="s">
        <v>1011</v>
      </c>
      <c r="C20" s="276">
        <v>6100</v>
      </c>
      <c r="D20" s="274" t="s">
        <v>1017</v>
      </c>
      <c r="E20" s="277">
        <v>8980</v>
      </c>
    </row>
    <row r="21" spans="2:6" ht="15.95" customHeight="1" thickBot="1">
      <c r="B21" s="274" t="s">
        <v>966</v>
      </c>
      <c r="C21" s="277">
        <v>6340</v>
      </c>
      <c r="D21" s="274" t="s">
        <v>1018</v>
      </c>
      <c r="E21" s="277">
        <v>10870</v>
      </c>
    </row>
    <row r="22" spans="2:6">
      <c r="B22" s="1945" t="s">
        <v>1012</v>
      </c>
      <c r="C22" s="1946"/>
      <c r="D22" s="1946"/>
      <c r="E22" s="1947"/>
    </row>
    <row r="23" spans="2:6" ht="13.5" thickBot="1">
      <c r="B23" s="1948"/>
      <c r="C23" s="1949"/>
      <c r="D23" s="1949"/>
      <c r="E23" s="1950"/>
    </row>
    <row r="24" spans="2:6" ht="16.5" customHeight="1" thickBot="1">
      <c r="B24" s="273" t="s">
        <v>967</v>
      </c>
      <c r="C24" s="276">
        <v>12350</v>
      </c>
      <c r="D24" s="273" t="s">
        <v>969</v>
      </c>
      <c r="E24" s="277">
        <v>14100</v>
      </c>
    </row>
    <row r="25" spans="2:6" ht="15" customHeight="1" thickBot="1">
      <c r="B25" s="274" t="s">
        <v>118</v>
      </c>
      <c r="C25" s="276">
        <v>12660</v>
      </c>
      <c r="D25" s="274" t="s">
        <v>121</v>
      </c>
      <c r="E25" s="277">
        <v>14550</v>
      </c>
    </row>
    <row r="26" spans="2:6" ht="15" customHeight="1" thickBot="1">
      <c r="B26" s="274" t="s">
        <v>119</v>
      </c>
      <c r="C26" s="276">
        <v>12970</v>
      </c>
      <c r="D26" s="274" t="s">
        <v>122</v>
      </c>
      <c r="E26" s="277">
        <v>16460</v>
      </c>
    </row>
    <row r="27" spans="2:6" ht="15" customHeight="1" thickBot="1">
      <c r="B27" s="274" t="s">
        <v>968</v>
      </c>
      <c r="C27" s="276">
        <v>13290</v>
      </c>
      <c r="D27" s="274" t="s">
        <v>123</v>
      </c>
      <c r="E27" s="277">
        <v>18340</v>
      </c>
    </row>
    <row r="28" spans="2:6" ht="15.95" customHeight="1" thickBot="1">
      <c r="B28" s="274" t="s">
        <v>120</v>
      </c>
      <c r="C28" s="276">
        <v>13630</v>
      </c>
      <c r="D28" s="274" t="s">
        <v>124</v>
      </c>
      <c r="E28" s="277">
        <v>20870</v>
      </c>
    </row>
    <row r="29" spans="2:6" ht="12.75" customHeight="1">
      <c r="B29" s="1954" t="s">
        <v>110</v>
      </c>
      <c r="C29" s="1955"/>
      <c r="D29" s="1955"/>
      <c r="E29" s="1956"/>
    </row>
    <row r="30" spans="2:6" ht="13.5" thickBot="1">
      <c r="B30" s="1957"/>
      <c r="C30" s="1864"/>
      <c r="D30" s="1864"/>
      <c r="E30" s="1958"/>
      <c r="F30" s="149"/>
    </row>
    <row r="31" spans="2:6" ht="16.5" customHeight="1" thickBot="1">
      <c r="B31" s="273" t="s">
        <v>970</v>
      </c>
      <c r="C31" s="276">
        <v>5000</v>
      </c>
      <c r="D31" s="273" t="s">
        <v>1019</v>
      </c>
      <c r="E31" s="380">
        <v>7010</v>
      </c>
      <c r="F31" s="149"/>
    </row>
    <row r="32" spans="2:6" ht="16.5" customHeight="1" thickBot="1">
      <c r="B32" s="274" t="s">
        <v>769</v>
      </c>
      <c r="C32" s="276">
        <v>5420</v>
      </c>
      <c r="D32" s="274" t="s">
        <v>1020</v>
      </c>
      <c r="E32" s="277">
        <v>7340</v>
      </c>
      <c r="F32" s="149"/>
    </row>
    <row r="33" spans="2:6" ht="16.5" customHeight="1" thickBot="1">
      <c r="B33" s="273" t="s">
        <v>971</v>
      </c>
      <c r="C33" s="277">
        <v>6160</v>
      </c>
      <c r="D33" s="274" t="s">
        <v>1021</v>
      </c>
      <c r="E33" s="277">
        <v>7690</v>
      </c>
      <c r="F33" s="149"/>
    </row>
    <row r="34" spans="2:6" ht="16.5" customHeight="1" thickBot="1">
      <c r="B34" s="274" t="s">
        <v>1013</v>
      </c>
      <c r="C34" s="276">
        <v>6420</v>
      </c>
      <c r="D34" s="274" t="s">
        <v>73</v>
      </c>
      <c r="E34" s="277">
        <v>9450</v>
      </c>
      <c r="F34" s="149"/>
    </row>
    <row r="35" spans="2:6" ht="15.95" customHeight="1" thickBot="1">
      <c r="B35" s="274" t="s">
        <v>972</v>
      </c>
      <c r="C35" s="277">
        <v>6660</v>
      </c>
      <c r="D35" s="274" t="s">
        <v>74</v>
      </c>
      <c r="E35" s="382">
        <v>11450</v>
      </c>
      <c r="F35" s="149"/>
    </row>
    <row r="36" spans="2:6" ht="15.95" customHeight="1">
      <c r="B36" s="332"/>
      <c r="C36" s="433"/>
      <c r="D36" s="332"/>
      <c r="E36" s="432"/>
      <c r="F36" s="149"/>
    </row>
    <row r="37" spans="2:6" ht="15.95" customHeight="1">
      <c r="B37" s="1953" t="s">
        <v>1010</v>
      </c>
      <c r="C37" s="1953"/>
      <c r="D37" s="1953"/>
      <c r="E37" s="1953"/>
      <c r="F37" s="442"/>
    </row>
    <row r="38" spans="2:6" ht="15.95" customHeight="1">
      <c r="B38" s="1953"/>
      <c r="C38" s="1953"/>
      <c r="D38" s="1953"/>
      <c r="E38" s="1953"/>
      <c r="F38" s="442"/>
    </row>
    <row r="39" spans="2:6" ht="5.45" customHeight="1">
      <c r="B39" s="442"/>
      <c r="C39" s="442"/>
      <c r="D39" s="442"/>
      <c r="E39" s="442"/>
      <c r="F39" s="442"/>
    </row>
    <row r="40" spans="2:6" ht="30.75" customHeight="1">
      <c r="B40" s="1952" t="s">
        <v>1046</v>
      </c>
      <c r="C40" s="1952"/>
      <c r="D40" s="1952"/>
      <c r="E40" s="1952"/>
      <c r="F40" s="149"/>
    </row>
    <row r="41" spans="2:6" ht="14.25" customHeight="1">
      <c r="B41" s="1953" t="s">
        <v>1056</v>
      </c>
      <c r="C41" s="1953"/>
      <c r="D41" s="1953"/>
      <c r="E41" s="1953"/>
      <c r="F41" s="149"/>
    </row>
    <row r="42" spans="2:6" ht="14.25" customHeight="1">
      <c r="B42" s="390" t="s">
        <v>1121</v>
      </c>
      <c r="C42" s="394"/>
      <c r="D42" s="394"/>
      <c r="E42" s="434"/>
      <c r="F42" s="149"/>
    </row>
    <row r="43" spans="2:6" ht="14.25" customHeight="1">
      <c r="B43" s="434"/>
      <c r="C43" s="434"/>
      <c r="D43" s="434"/>
      <c r="E43" s="434"/>
      <c r="F43" s="149"/>
    </row>
    <row r="44" spans="2:6" ht="14.25" customHeight="1"/>
    <row r="45" spans="2:6" ht="14.25" customHeight="1"/>
    <row r="46" spans="2:6" ht="14.25" customHeight="1"/>
    <row r="47" spans="2:6" ht="14.25" customHeight="1">
      <c r="B47" s="434"/>
      <c r="C47" s="434"/>
      <c r="D47" s="434"/>
      <c r="E47" s="434"/>
      <c r="F47" s="149"/>
    </row>
    <row r="48" spans="2:6" ht="14.25" customHeight="1">
      <c r="E48" s="434"/>
      <c r="F48" s="149"/>
    </row>
    <row r="49" spans="2:6" ht="14.25" customHeight="1">
      <c r="B49" s="434"/>
      <c r="C49" s="434"/>
      <c r="D49" s="434"/>
      <c r="E49" s="434"/>
      <c r="F49" s="149"/>
    </row>
    <row r="50" spans="2:6" ht="14.25" customHeight="1">
      <c r="B50" s="434"/>
      <c r="C50" s="434"/>
      <c r="D50" s="434"/>
      <c r="E50" s="434"/>
      <c r="F50" s="149"/>
    </row>
    <row r="51" spans="2:6" ht="14.25" customHeight="1">
      <c r="B51" s="434"/>
      <c r="C51" s="434"/>
      <c r="D51" s="434"/>
      <c r="E51" s="434"/>
      <c r="F51" s="149"/>
    </row>
    <row r="52" spans="2:6" ht="15" customHeight="1">
      <c r="B52" s="390"/>
      <c r="C52" s="394"/>
      <c r="D52" s="394"/>
      <c r="E52" s="394"/>
      <c r="F52" s="149"/>
    </row>
    <row r="53" spans="2:6" ht="15.95" customHeight="1"/>
  </sheetData>
  <mergeCells count="9">
    <mergeCell ref="B8:E9"/>
    <mergeCell ref="B7:E7"/>
    <mergeCell ref="A1:E5"/>
    <mergeCell ref="B40:E40"/>
    <mergeCell ref="B41:E41"/>
    <mergeCell ref="B29:E30"/>
    <mergeCell ref="B37:E38"/>
    <mergeCell ref="B15:E16"/>
    <mergeCell ref="B22:E23"/>
  </mergeCells>
  <phoneticPr fontId="7" type="noConversion"/>
  <pageMargins left="0.78740157480314965" right="0.39370078740157483" top="0" bottom="0.31496062992125984" header="0" footer="0"/>
  <pageSetup paperSize="9" firstPageNumber="27" orientation="portrait" useFirstPageNumber="1" r:id="rId1"/>
  <headerFooter alignWithMargins="0">
    <oddFooter>&amp;CСтраница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indexed="52"/>
  </sheetPr>
  <dimension ref="A1:K59"/>
  <sheetViews>
    <sheetView zoomScaleNormal="100" zoomScaleSheetLayoutView="100" workbookViewId="0">
      <selection activeCell="H9" sqref="H9"/>
    </sheetView>
  </sheetViews>
  <sheetFormatPr defaultRowHeight="12.75"/>
  <cols>
    <col min="1" max="1" width="27" customWidth="1"/>
    <col min="3" max="3" width="10.42578125" customWidth="1"/>
    <col min="4" max="4" width="28.42578125" customWidth="1"/>
    <col min="5" max="5" width="17.85546875" customWidth="1"/>
  </cols>
  <sheetData>
    <row r="1" spans="1:11" ht="15.75" customHeight="1">
      <c r="A1" s="1487" t="s">
        <v>2198</v>
      </c>
      <c r="B1" s="1430"/>
      <c r="C1" s="1430"/>
      <c r="D1" s="1430"/>
      <c r="E1" s="1430"/>
    </row>
    <row r="2" spans="1:11" ht="33.950000000000003" customHeight="1">
      <c r="A2" s="1430"/>
      <c r="B2" s="1430"/>
      <c r="C2" s="1430"/>
      <c r="D2" s="1430"/>
      <c r="E2" s="1430"/>
    </row>
    <row r="3" spans="1:11">
      <c r="A3" s="1430"/>
      <c r="B3" s="1430"/>
      <c r="C3" s="1430"/>
      <c r="D3" s="1430"/>
      <c r="E3" s="1430"/>
    </row>
    <row r="4" spans="1:11">
      <c r="A4" s="1430"/>
      <c r="B4" s="1430"/>
      <c r="C4" s="1430"/>
      <c r="D4" s="1430"/>
      <c r="E4" s="1430"/>
    </row>
    <row r="5" spans="1:11">
      <c r="A5" s="1430"/>
      <c r="B5" s="1430"/>
      <c r="C5" s="1430"/>
      <c r="D5" s="1430"/>
      <c r="E5" s="1430"/>
      <c r="F5" s="1"/>
      <c r="G5" s="1"/>
      <c r="H5" s="1"/>
      <c r="I5" s="1"/>
      <c r="J5" s="1"/>
      <c r="K5" s="62"/>
    </row>
    <row r="6" spans="1:11" ht="6.75" customHeight="1">
      <c r="A6" s="2"/>
      <c r="B6" s="2"/>
      <c r="C6" s="2"/>
      <c r="D6" s="2"/>
      <c r="E6" s="2"/>
      <c r="F6" s="1"/>
      <c r="G6" s="1"/>
      <c r="H6" s="1"/>
      <c r="I6" s="1"/>
      <c r="J6" s="1"/>
      <c r="K6" s="62"/>
    </row>
    <row r="7" spans="1:11" ht="15" customHeight="1">
      <c r="A7" s="1939" t="s">
        <v>1047</v>
      </c>
      <c r="B7" s="1939"/>
      <c r="C7" s="1939"/>
      <c r="D7" s="1939"/>
      <c r="E7" s="1939"/>
      <c r="F7" s="1"/>
      <c r="G7" s="1"/>
      <c r="H7" s="1"/>
      <c r="I7" s="1"/>
      <c r="J7" s="1"/>
      <c r="K7" s="62"/>
    </row>
    <row r="8" spans="1:11" ht="15" thickBot="1">
      <c r="A8" s="1943" t="s">
        <v>1080</v>
      </c>
      <c r="B8" s="1943"/>
      <c r="C8" s="1943"/>
      <c r="D8" s="1943"/>
      <c r="E8" s="1943"/>
    </row>
    <row r="9" spans="1:11" ht="11.25" customHeight="1">
      <c r="A9" s="1945" t="s">
        <v>1354</v>
      </c>
      <c r="B9" s="1946"/>
      <c r="C9" s="1946"/>
      <c r="D9" s="1946"/>
      <c r="E9" s="1947"/>
    </row>
    <row r="10" spans="1:11" ht="12.75" customHeight="1" thickBot="1">
      <c r="A10" s="1948"/>
      <c r="B10" s="1949"/>
      <c r="C10" s="1949"/>
      <c r="D10" s="1949"/>
      <c r="E10" s="1950"/>
    </row>
    <row r="11" spans="1:11" ht="15.95" customHeight="1" thickBot="1">
      <c r="A11" s="273" t="s">
        <v>1118</v>
      </c>
      <c r="B11" s="1965">
        <v>10830</v>
      </c>
      <c r="C11" s="1966"/>
      <c r="D11" s="273" t="s">
        <v>79</v>
      </c>
      <c r="E11" s="277">
        <v>12710</v>
      </c>
    </row>
    <row r="12" spans="1:11" ht="14.25" customHeight="1" thickBot="1">
      <c r="A12" s="273" t="s">
        <v>75</v>
      </c>
      <c r="B12" s="1965">
        <v>11060</v>
      </c>
      <c r="C12" s="1966"/>
      <c r="D12" s="274" t="s">
        <v>80</v>
      </c>
      <c r="E12" s="277">
        <v>13210</v>
      </c>
    </row>
    <row r="13" spans="1:11" ht="14.25" customHeight="1" thickBot="1">
      <c r="A13" s="274" t="s">
        <v>76</v>
      </c>
      <c r="B13" s="1965">
        <v>11400</v>
      </c>
      <c r="C13" s="1966"/>
      <c r="D13" s="274" t="s">
        <v>81</v>
      </c>
      <c r="E13" s="277">
        <v>14260</v>
      </c>
    </row>
    <row r="14" spans="1:11" ht="14.25" customHeight="1" thickBot="1">
      <c r="A14" s="274" t="s">
        <v>77</v>
      </c>
      <c r="B14" s="1965">
        <v>11530</v>
      </c>
      <c r="C14" s="1966"/>
      <c r="D14" s="274" t="s">
        <v>82</v>
      </c>
      <c r="E14" s="277">
        <v>16120</v>
      </c>
    </row>
    <row r="15" spans="1:11" ht="14.25" customHeight="1" thickBot="1">
      <c r="A15" s="274" t="s">
        <v>78</v>
      </c>
      <c r="B15" s="1965">
        <v>12340</v>
      </c>
      <c r="C15" s="1966"/>
      <c r="D15" s="274" t="s">
        <v>83</v>
      </c>
      <c r="E15" s="277">
        <v>17960</v>
      </c>
    </row>
    <row r="16" spans="1:11" ht="16.5" customHeight="1" thickBot="1">
      <c r="A16" s="274" t="s">
        <v>770</v>
      </c>
      <c r="B16" s="1965">
        <v>12510</v>
      </c>
      <c r="C16" s="1966"/>
      <c r="D16" s="274" t="s">
        <v>84</v>
      </c>
      <c r="E16" s="277">
        <v>20460</v>
      </c>
    </row>
    <row r="17" spans="1:5" ht="10.5" customHeight="1">
      <c r="A17" s="1945" t="s">
        <v>1355</v>
      </c>
      <c r="B17" s="1967"/>
      <c r="C17" s="1967"/>
      <c r="D17" s="1967"/>
      <c r="E17" s="1968"/>
    </row>
    <row r="18" spans="1:5" ht="14.25" customHeight="1" thickBot="1">
      <c r="A18" s="1969"/>
      <c r="B18" s="1970"/>
      <c r="C18" s="1970"/>
      <c r="D18" s="1970"/>
      <c r="E18" s="1971"/>
    </row>
    <row r="19" spans="1:5" ht="15.95" customHeight="1" thickBot="1">
      <c r="A19" s="273" t="s">
        <v>1119</v>
      </c>
      <c r="B19" s="1965">
        <v>11170</v>
      </c>
      <c r="C19" s="1966"/>
      <c r="D19" s="273" t="s">
        <v>90</v>
      </c>
      <c r="E19" s="277">
        <v>13090</v>
      </c>
    </row>
    <row r="20" spans="1:5" ht="15.95" customHeight="1" thickBot="1">
      <c r="A20" s="273" t="s">
        <v>85</v>
      </c>
      <c r="B20" s="1965">
        <v>11400</v>
      </c>
      <c r="C20" s="1966"/>
      <c r="D20" s="274" t="s">
        <v>91</v>
      </c>
      <c r="E20" s="277">
        <v>13620</v>
      </c>
    </row>
    <row r="21" spans="1:5" ht="15.95" customHeight="1" thickBot="1">
      <c r="A21" s="274" t="s">
        <v>86</v>
      </c>
      <c r="B21" s="1965">
        <v>11730</v>
      </c>
      <c r="C21" s="1966"/>
      <c r="D21" s="274" t="s">
        <v>92</v>
      </c>
      <c r="E21" s="277">
        <v>14690</v>
      </c>
    </row>
    <row r="22" spans="1:5" ht="15.95" customHeight="1" thickBot="1">
      <c r="A22" s="274" t="s">
        <v>87</v>
      </c>
      <c r="B22" s="1965">
        <v>11890</v>
      </c>
      <c r="C22" s="1966"/>
      <c r="D22" s="274" t="s">
        <v>93</v>
      </c>
      <c r="E22" s="277">
        <v>16610</v>
      </c>
    </row>
    <row r="23" spans="1:5" ht="15.95" customHeight="1" thickBot="1">
      <c r="A23" s="274" t="s">
        <v>88</v>
      </c>
      <c r="B23" s="1965">
        <v>12710</v>
      </c>
      <c r="C23" s="1966"/>
      <c r="D23" s="274" t="s">
        <v>94</v>
      </c>
      <c r="E23" s="277">
        <v>18500</v>
      </c>
    </row>
    <row r="24" spans="1:5" ht="15.95" customHeight="1" thickBot="1">
      <c r="A24" s="274" t="s">
        <v>89</v>
      </c>
      <c r="B24" s="1965">
        <v>12890</v>
      </c>
      <c r="C24" s="1966"/>
      <c r="D24" s="274" t="s">
        <v>95</v>
      </c>
      <c r="E24" s="277">
        <v>21070</v>
      </c>
    </row>
    <row r="25" spans="1:5" ht="15" customHeight="1">
      <c r="A25" s="1945" t="s">
        <v>96</v>
      </c>
      <c r="B25" s="1946"/>
      <c r="C25" s="1946"/>
      <c r="D25" s="1946"/>
      <c r="E25" s="1947"/>
    </row>
    <row r="26" spans="1:5" ht="10.5" customHeight="1" thickBot="1">
      <c r="A26" s="1948"/>
      <c r="B26" s="1949"/>
      <c r="C26" s="1949"/>
      <c r="D26" s="1949"/>
      <c r="E26" s="1950"/>
    </row>
    <row r="27" spans="1:5" ht="15" customHeight="1" thickBot="1">
      <c r="A27" s="273" t="s">
        <v>1120</v>
      </c>
      <c r="B27" s="1965">
        <v>4360</v>
      </c>
      <c r="C27" s="1966"/>
      <c r="D27" s="273" t="s">
        <v>102</v>
      </c>
      <c r="E27" s="277">
        <v>6290</v>
      </c>
    </row>
    <row r="28" spans="1:5" ht="14.25" customHeight="1" thickBot="1">
      <c r="A28" s="273" t="s">
        <v>97</v>
      </c>
      <c r="B28" s="1965">
        <v>4450</v>
      </c>
      <c r="C28" s="1966"/>
      <c r="D28" s="274" t="s">
        <v>103</v>
      </c>
      <c r="E28" s="277">
        <v>6820</v>
      </c>
    </row>
    <row r="29" spans="1:5" ht="14.25" customHeight="1" thickBot="1">
      <c r="A29" s="274" t="s">
        <v>98</v>
      </c>
      <c r="B29" s="1965">
        <v>4560</v>
      </c>
      <c r="C29" s="1966"/>
      <c r="D29" s="274" t="s">
        <v>104</v>
      </c>
      <c r="E29" s="277">
        <v>7360</v>
      </c>
    </row>
    <row r="30" spans="1:5" ht="14.25" customHeight="1" thickBot="1">
      <c r="A30" s="274" t="s">
        <v>99</v>
      </c>
      <c r="B30" s="1965">
        <v>4760</v>
      </c>
      <c r="C30" s="1966"/>
      <c r="D30" s="274" t="s">
        <v>105</v>
      </c>
      <c r="E30" s="277">
        <v>7970</v>
      </c>
    </row>
    <row r="31" spans="1:5" ht="14.25" customHeight="1" thickBot="1">
      <c r="A31" s="274" t="s">
        <v>100</v>
      </c>
      <c r="B31" s="1965">
        <v>5550</v>
      </c>
      <c r="C31" s="1966"/>
      <c r="D31" s="274" t="s">
        <v>106</v>
      </c>
      <c r="E31" s="277">
        <v>8990</v>
      </c>
    </row>
    <row r="32" spans="1:5" ht="15.95" customHeight="1" thickBot="1">
      <c r="A32" s="274" t="s">
        <v>101</v>
      </c>
      <c r="B32" s="1965">
        <v>5760</v>
      </c>
      <c r="C32" s="1966"/>
      <c r="D32" s="274" t="s">
        <v>107</v>
      </c>
      <c r="E32" s="277">
        <v>10300</v>
      </c>
    </row>
    <row r="33" spans="1:5" ht="6" customHeight="1">
      <c r="A33" s="332"/>
      <c r="B33" s="340"/>
      <c r="C33" s="340"/>
      <c r="D33" s="332"/>
      <c r="E33" s="340"/>
    </row>
    <row r="34" spans="1:5" ht="15.95" customHeight="1" thickBot="1">
      <c r="A34" s="1972" t="s">
        <v>1081</v>
      </c>
      <c r="B34" s="1973"/>
      <c r="C34" s="1973"/>
      <c r="D34" s="1973"/>
      <c r="E34" s="1973"/>
    </row>
    <row r="35" spans="1:5" ht="12.75" customHeight="1">
      <c r="A35" s="1945" t="s">
        <v>1354</v>
      </c>
      <c r="B35" s="1946"/>
      <c r="C35" s="1946"/>
      <c r="D35" s="1946"/>
      <c r="E35" s="1947"/>
    </row>
    <row r="36" spans="1:5" ht="10.5" customHeight="1" thickBot="1">
      <c r="A36" s="1948"/>
      <c r="B36" s="1949"/>
      <c r="C36" s="1949"/>
      <c r="D36" s="1949"/>
      <c r="E36" s="1950"/>
    </row>
    <row r="37" spans="1:5" ht="15.95" customHeight="1" thickBot="1">
      <c r="A37" s="273" t="s">
        <v>1082</v>
      </c>
      <c r="B37" s="1965">
        <v>11210</v>
      </c>
      <c r="C37" s="1966"/>
      <c r="D37" s="273" t="s">
        <v>1088</v>
      </c>
      <c r="E37" s="277">
        <v>12740</v>
      </c>
    </row>
    <row r="38" spans="1:5" ht="15.95" customHeight="1" thickBot="1">
      <c r="A38" s="274" t="s">
        <v>1083</v>
      </c>
      <c r="B38" s="1965">
        <v>1140</v>
      </c>
      <c r="C38" s="1966"/>
      <c r="D38" s="274" t="s">
        <v>1089</v>
      </c>
      <c r="E38" s="277">
        <v>12930</v>
      </c>
    </row>
    <row r="39" spans="1:5" ht="15.95" customHeight="1" thickBot="1">
      <c r="A39" s="274" t="s">
        <v>1084</v>
      </c>
      <c r="B39" s="1965">
        <v>11510</v>
      </c>
      <c r="C39" s="1966"/>
      <c r="D39" s="274" t="s">
        <v>1090</v>
      </c>
      <c r="E39" s="277">
        <v>13130</v>
      </c>
    </row>
    <row r="40" spans="1:5" ht="15.95" customHeight="1" thickBot="1">
      <c r="A40" s="274" t="s">
        <v>1085</v>
      </c>
      <c r="B40" s="1965">
        <v>11600</v>
      </c>
      <c r="C40" s="1966"/>
      <c r="D40" s="274" t="s">
        <v>1093</v>
      </c>
      <c r="E40" s="277">
        <v>13450</v>
      </c>
    </row>
    <row r="41" spans="1:5" ht="15.95" customHeight="1" thickBot="1">
      <c r="A41" s="274" t="s">
        <v>1086</v>
      </c>
      <c r="B41" s="1965">
        <v>11660</v>
      </c>
      <c r="C41" s="1966"/>
      <c r="D41" s="274" t="s">
        <v>1091</v>
      </c>
      <c r="E41" s="277">
        <v>13790</v>
      </c>
    </row>
    <row r="42" spans="1:5" ht="15.95" customHeight="1" thickBot="1">
      <c r="A42" s="274" t="s">
        <v>1087</v>
      </c>
      <c r="B42" s="1965">
        <v>11900</v>
      </c>
      <c r="C42" s="1966"/>
      <c r="D42" s="274" t="s">
        <v>1092</v>
      </c>
      <c r="E42" s="277">
        <v>14880</v>
      </c>
    </row>
    <row r="43" spans="1:5" ht="13.5" customHeight="1">
      <c r="A43" s="1945" t="s">
        <v>1355</v>
      </c>
      <c r="B43" s="1967"/>
      <c r="C43" s="1967"/>
      <c r="D43" s="1967"/>
      <c r="E43" s="1968"/>
    </row>
    <row r="44" spans="1:5" ht="11.25" customHeight="1" thickBot="1">
      <c r="A44" s="1969"/>
      <c r="B44" s="1970"/>
      <c r="C44" s="1970"/>
      <c r="D44" s="1970"/>
      <c r="E44" s="1971"/>
    </row>
    <row r="45" spans="1:5" ht="15.95" customHeight="1" thickBot="1">
      <c r="A45" s="273" t="s">
        <v>1094</v>
      </c>
      <c r="B45" s="1965">
        <v>11540</v>
      </c>
      <c r="C45" s="1966"/>
      <c r="D45" s="273" t="s">
        <v>1100</v>
      </c>
      <c r="E45" s="277">
        <v>13110</v>
      </c>
    </row>
    <row r="46" spans="1:5" ht="15.95" customHeight="1" thickBot="1">
      <c r="A46" s="274" t="s">
        <v>1095</v>
      </c>
      <c r="B46" s="1965">
        <v>12420</v>
      </c>
      <c r="C46" s="1966"/>
      <c r="D46" s="274" t="s">
        <v>1101</v>
      </c>
      <c r="E46" s="277">
        <v>13310</v>
      </c>
    </row>
    <row r="47" spans="1:5" ht="15.95" customHeight="1" thickBot="1">
      <c r="A47" s="274" t="s">
        <v>1096</v>
      </c>
      <c r="B47" s="1965">
        <v>11860</v>
      </c>
      <c r="C47" s="1966"/>
      <c r="D47" s="274" t="s">
        <v>1102</v>
      </c>
      <c r="E47" s="277">
        <v>13510</v>
      </c>
    </row>
    <row r="48" spans="1:5" ht="15.95" customHeight="1" thickBot="1">
      <c r="A48" s="274" t="s">
        <v>1097</v>
      </c>
      <c r="B48" s="1965">
        <v>11950</v>
      </c>
      <c r="C48" s="1966"/>
      <c r="D48" s="274" t="s">
        <v>1103</v>
      </c>
      <c r="E48" s="277">
        <v>13850</v>
      </c>
    </row>
    <row r="49" spans="1:5" ht="15.95" customHeight="1" thickBot="1">
      <c r="A49" s="274" t="s">
        <v>1098</v>
      </c>
      <c r="B49" s="1965">
        <v>12000</v>
      </c>
      <c r="C49" s="1966"/>
      <c r="D49" s="274" t="s">
        <v>1104</v>
      </c>
      <c r="E49" s="277">
        <v>14200</v>
      </c>
    </row>
    <row r="50" spans="1:5" ht="15.95" customHeight="1" thickBot="1">
      <c r="A50" s="274" t="s">
        <v>1099</v>
      </c>
      <c r="B50" s="1965">
        <v>12250</v>
      </c>
      <c r="C50" s="1966"/>
      <c r="D50" s="274" t="s">
        <v>1105</v>
      </c>
      <c r="E50" s="277">
        <v>15330</v>
      </c>
    </row>
    <row r="51" spans="1:5" ht="12.75" customHeight="1">
      <c r="A51" s="1945" t="s">
        <v>96</v>
      </c>
      <c r="B51" s="1946"/>
      <c r="C51" s="1946"/>
      <c r="D51" s="1946"/>
      <c r="E51" s="1947"/>
    </row>
    <row r="52" spans="1:5" ht="12.75" customHeight="1" thickBot="1">
      <c r="A52" s="1948"/>
      <c r="B52" s="1949"/>
      <c r="C52" s="1949"/>
      <c r="D52" s="1949"/>
      <c r="E52" s="1950"/>
    </row>
    <row r="53" spans="1:5" ht="15.95" customHeight="1" thickBot="1">
      <c r="A53" s="273" t="s">
        <v>1106</v>
      </c>
      <c r="B53" s="1965">
        <v>4140</v>
      </c>
      <c r="C53" s="1966"/>
      <c r="D53" s="273" t="s">
        <v>1112</v>
      </c>
      <c r="E53" s="277">
        <v>6940</v>
      </c>
    </row>
    <row r="54" spans="1:5" ht="15.95" customHeight="1" thickBot="1">
      <c r="A54" s="274" t="s">
        <v>1107</v>
      </c>
      <c r="B54" s="1965">
        <v>4230</v>
      </c>
      <c r="C54" s="1966"/>
      <c r="D54" s="274" t="s">
        <v>1115</v>
      </c>
      <c r="E54" s="277">
        <v>7210</v>
      </c>
    </row>
    <row r="55" spans="1:5" ht="15.95" customHeight="1" thickBot="1">
      <c r="A55" s="274" t="s">
        <v>1108</v>
      </c>
      <c r="B55" s="1965">
        <v>4270</v>
      </c>
      <c r="C55" s="1966"/>
      <c r="D55" s="274" t="s">
        <v>1113</v>
      </c>
      <c r="E55" s="277">
        <v>7480</v>
      </c>
    </row>
    <row r="56" spans="1:5" ht="15.95" customHeight="1" thickBot="1">
      <c r="A56" s="274" t="s">
        <v>1109</v>
      </c>
      <c r="B56" s="1965">
        <v>4290</v>
      </c>
      <c r="C56" s="1966"/>
      <c r="D56" s="274" t="s">
        <v>1114</v>
      </c>
      <c r="E56" s="277">
        <v>7790</v>
      </c>
    </row>
    <row r="57" spans="1:5" ht="15.95" customHeight="1" thickBot="1">
      <c r="A57" s="274" t="s">
        <v>1110</v>
      </c>
      <c r="B57" s="1965">
        <v>4320</v>
      </c>
      <c r="C57" s="1966"/>
      <c r="D57" s="274" t="s">
        <v>1116</v>
      </c>
      <c r="E57" s="277">
        <v>8100</v>
      </c>
    </row>
    <row r="58" spans="1:5" ht="15.95" customHeight="1" thickBot="1">
      <c r="A58" s="274" t="s">
        <v>1111</v>
      </c>
      <c r="B58" s="1965">
        <v>4340</v>
      </c>
      <c r="C58" s="1966"/>
      <c r="D58" s="274" t="s">
        <v>1117</v>
      </c>
      <c r="E58" s="277">
        <v>8740</v>
      </c>
    </row>
    <row r="59" spans="1:5" ht="8.25" customHeight="1"/>
  </sheetData>
  <mergeCells count="46">
    <mergeCell ref="A7:E7"/>
    <mergeCell ref="A34:E34"/>
    <mergeCell ref="A35:E36"/>
    <mergeCell ref="B37:C37"/>
    <mergeCell ref="B29:C29"/>
    <mergeCell ref="B30:C30"/>
    <mergeCell ref="B31:C31"/>
    <mergeCell ref="B20:C20"/>
    <mergeCell ref="B14:C14"/>
    <mergeCell ref="B15:C15"/>
    <mergeCell ref="B38:C38"/>
    <mergeCell ref="B39:C39"/>
    <mergeCell ref="B40:C40"/>
    <mergeCell ref="B41:C41"/>
    <mergeCell ref="B42:C42"/>
    <mergeCell ref="A43:E44"/>
    <mergeCell ref="B54:C54"/>
    <mergeCell ref="B55:C55"/>
    <mergeCell ref="B56:C56"/>
    <mergeCell ref="B57:C57"/>
    <mergeCell ref="B45:C45"/>
    <mergeCell ref="B46:C46"/>
    <mergeCell ref="B47:C47"/>
    <mergeCell ref="B48:C48"/>
    <mergeCell ref="B49:C49"/>
    <mergeCell ref="B50:C50"/>
    <mergeCell ref="B13:C13"/>
    <mergeCell ref="B58:C58"/>
    <mergeCell ref="A25:E26"/>
    <mergeCell ref="B27:C27"/>
    <mergeCell ref="B28:C28"/>
    <mergeCell ref="B32:C32"/>
    <mergeCell ref="B24:C24"/>
    <mergeCell ref="B21:C21"/>
    <mergeCell ref="A51:E52"/>
    <mergeCell ref="B53:C53"/>
    <mergeCell ref="A1:E5"/>
    <mergeCell ref="B22:C22"/>
    <mergeCell ref="B23:C23"/>
    <mergeCell ref="A8:E8"/>
    <mergeCell ref="A17:E18"/>
    <mergeCell ref="B19:C19"/>
    <mergeCell ref="A9:E10"/>
    <mergeCell ref="B11:C11"/>
    <mergeCell ref="B12:C12"/>
    <mergeCell ref="B16:C16"/>
  </mergeCells>
  <phoneticPr fontId="7" type="noConversion"/>
  <pageMargins left="0.78740157480314965" right="0.39370078740157483" top="0" bottom="0.31496062992125984" header="0" footer="0"/>
  <pageSetup paperSize="9" scale="95" firstPageNumber="28" orientation="portrait" useFirstPageNumber="1" r:id="rId1"/>
  <headerFooter alignWithMargins="0">
    <oddFooter>&amp;CСтраница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P90"/>
  <sheetViews>
    <sheetView zoomScaleNormal="100" zoomScaleSheetLayoutView="100" workbookViewId="0">
      <selection activeCell="K8" sqref="K8"/>
    </sheetView>
  </sheetViews>
  <sheetFormatPr defaultRowHeight="12.75"/>
  <cols>
    <col min="1" max="1" width="3.140625" style="55" customWidth="1"/>
    <col min="2" max="2" width="10.5703125" style="55" customWidth="1"/>
    <col min="3" max="3" width="15.5703125" style="55" customWidth="1"/>
    <col min="4" max="4" width="13.7109375" style="55" customWidth="1"/>
    <col min="5" max="5" width="7.7109375" style="55" customWidth="1"/>
    <col min="6" max="6" width="3.42578125" style="55" customWidth="1"/>
    <col min="7" max="7" width="11.42578125" style="55" customWidth="1"/>
    <col min="8" max="8" width="15" style="55" customWidth="1"/>
    <col min="9" max="9" width="14" style="55" customWidth="1"/>
    <col min="10" max="10" width="9.28515625" style="55" customWidth="1"/>
    <col min="11" max="16384" width="9.140625" style="55"/>
  </cols>
  <sheetData>
    <row r="1" spans="1:12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424"/>
      <c r="L1" s="424"/>
    </row>
    <row r="2" spans="1:12" ht="28.1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</row>
    <row r="3" spans="1:12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425"/>
      <c r="L3" s="425"/>
    </row>
    <row r="4" spans="1:12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425"/>
      <c r="L4" s="425"/>
    </row>
    <row r="5" spans="1:12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/>
    </row>
    <row r="6" spans="1:12" s="1" customFormat="1" ht="6.75" customHeight="1">
      <c r="D6" s="427"/>
      <c r="E6" s="3"/>
      <c r="F6" s="427"/>
      <c r="G6" s="3"/>
      <c r="I6" s="423"/>
      <c r="J6"/>
      <c r="K6"/>
    </row>
    <row r="7" spans="1:12" ht="16.5" customHeight="1">
      <c r="B7" s="2002" t="s">
        <v>339</v>
      </c>
      <c r="C7" s="2002"/>
      <c r="D7" s="2002"/>
      <c r="E7" s="2002"/>
      <c r="F7" s="2002"/>
      <c r="G7" s="2002"/>
      <c r="H7" s="2002"/>
      <c r="I7" s="2002"/>
      <c r="J7" s="2002"/>
    </row>
    <row r="8" spans="1:12" s="84" customFormat="1" ht="15" customHeight="1">
      <c r="B8" s="1494" t="s">
        <v>338</v>
      </c>
      <c r="C8" s="1494"/>
      <c r="D8" s="1494"/>
      <c r="E8" s="1494"/>
      <c r="F8" s="1494"/>
      <c r="G8" s="1494"/>
      <c r="H8" s="1494"/>
      <c r="I8" s="1494"/>
      <c r="J8" s="1494"/>
    </row>
    <row r="9" spans="1:12" s="84" customFormat="1" ht="13.5" customHeight="1" thickBot="1">
      <c r="B9" s="2001" t="s">
        <v>333</v>
      </c>
      <c r="C9" s="2001"/>
      <c r="D9" s="2001"/>
      <c r="E9" s="2001"/>
      <c r="G9" s="2001" t="s">
        <v>1370</v>
      </c>
      <c r="H9" s="2001"/>
      <c r="I9" s="2001"/>
      <c r="J9" s="2001"/>
      <c r="L9" s="275"/>
    </row>
    <row r="10" spans="1:12" s="84" customFormat="1" ht="13.5" thickBot="1">
      <c r="B10" s="88" t="s">
        <v>125</v>
      </c>
      <c r="C10" s="72" t="s">
        <v>300</v>
      </c>
      <c r="D10" s="120" t="s">
        <v>323</v>
      </c>
      <c r="E10" s="121" t="s">
        <v>178</v>
      </c>
      <c r="G10" s="124" t="s">
        <v>125</v>
      </c>
      <c r="H10" s="125" t="s">
        <v>300</v>
      </c>
      <c r="I10" s="126" t="s">
        <v>323</v>
      </c>
      <c r="J10" s="127" t="s">
        <v>178</v>
      </c>
    </row>
    <row r="11" spans="1:12" s="84" customFormat="1" ht="12.75" customHeight="1">
      <c r="B11" s="1577" t="s">
        <v>334</v>
      </c>
      <c r="C11" s="1441" t="s">
        <v>335</v>
      </c>
      <c r="D11" s="1763" t="s">
        <v>1359</v>
      </c>
      <c r="E11" s="1598">
        <v>16610</v>
      </c>
      <c r="G11" s="1456" t="s">
        <v>1371</v>
      </c>
      <c r="H11" s="1468" t="s">
        <v>1387</v>
      </c>
      <c r="I11" s="1468" t="s">
        <v>1372</v>
      </c>
      <c r="J11" s="1988">
        <v>19000</v>
      </c>
    </row>
    <row r="12" spans="1:12" s="84" customFormat="1">
      <c r="B12" s="1512"/>
      <c r="C12" s="1437"/>
      <c r="D12" s="1764"/>
      <c r="E12" s="1599"/>
      <c r="G12" s="1457"/>
      <c r="H12" s="1469"/>
      <c r="I12" s="1469"/>
      <c r="J12" s="2003"/>
    </row>
    <row r="13" spans="1:12" s="84" customFormat="1">
      <c r="B13" s="1440" t="s">
        <v>1362</v>
      </c>
      <c r="C13" s="1446" t="s">
        <v>335</v>
      </c>
      <c r="D13" s="2007" t="s">
        <v>1360</v>
      </c>
      <c r="E13" s="1999">
        <v>13750</v>
      </c>
      <c r="G13" s="1457"/>
      <c r="H13" s="1469"/>
      <c r="I13" s="1469"/>
      <c r="J13" s="2003"/>
    </row>
    <row r="14" spans="1:12" s="84" customFormat="1">
      <c r="B14" s="1578"/>
      <c r="C14" s="1437"/>
      <c r="D14" s="1764"/>
      <c r="E14" s="2000"/>
      <c r="G14" s="1457"/>
      <c r="H14" s="1470"/>
      <c r="I14" s="1470"/>
      <c r="J14" s="2003"/>
    </row>
    <row r="15" spans="1:12" s="84" customFormat="1" ht="12.75" customHeight="1">
      <c r="B15" s="1578"/>
      <c r="C15" s="1436" t="s">
        <v>336</v>
      </c>
      <c r="D15" s="2006" t="s">
        <v>1361</v>
      </c>
      <c r="E15" s="1999">
        <v>15630</v>
      </c>
      <c r="G15" s="1457"/>
      <c r="H15" s="1455" t="s">
        <v>336</v>
      </c>
      <c r="I15" s="1455" t="s">
        <v>1373</v>
      </c>
      <c r="J15" s="2003"/>
    </row>
    <row r="16" spans="1:12" s="84" customFormat="1">
      <c r="B16" s="1578"/>
      <c r="C16" s="1497"/>
      <c r="D16" s="1986"/>
      <c r="E16" s="1581"/>
      <c r="G16" s="1457"/>
      <c r="H16" s="1469"/>
      <c r="I16" s="1469"/>
      <c r="J16" s="2003"/>
    </row>
    <row r="17" spans="2:10" s="84" customFormat="1" ht="12.75" customHeight="1">
      <c r="B17" s="1578"/>
      <c r="C17" s="1497"/>
      <c r="D17" s="1986"/>
      <c r="E17" s="1581"/>
      <c r="G17" s="1457"/>
      <c r="H17" s="1469"/>
      <c r="I17" s="1469"/>
      <c r="J17" s="2003"/>
    </row>
    <row r="18" spans="2:10" s="84" customFormat="1" ht="13.5" thickBot="1">
      <c r="B18" s="1579"/>
      <c r="C18" s="1498"/>
      <c r="D18" s="1835"/>
      <c r="E18" s="1582"/>
      <c r="G18" s="1463"/>
      <c r="H18" s="1462"/>
      <c r="I18" s="1462"/>
      <c r="J18" s="1989"/>
    </row>
    <row r="19" spans="2:10" s="84" customFormat="1" ht="12.75" customHeight="1">
      <c r="B19" s="1577" t="s">
        <v>337</v>
      </c>
      <c r="C19" s="1445" t="s">
        <v>336</v>
      </c>
      <c r="D19" s="1834" t="s">
        <v>1363</v>
      </c>
      <c r="E19" s="1580">
        <v>18020</v>
      </c>
      <c r="G19" s="1456" t="s">
        <v>1374</v>
      </c>
      <c r="H19" s="1468" t="s">
        <v>432</v>
      </c>
      <c r="I19" s="1468" t="s">
        <v>1375</v>
      </c>
      <c r="J19" s="1988">
        <v>22050</v>
      </c>
    </row>
    <row r="20" spans="2:10" s="84" customFormat="1">
      <c r="B20" s="1578"/>
      <c r="C20" s="1497"/>
      <c r="D20" s="1986"/>
      <c r="E20" s="1581"/>
      <c r="G20" s="1457"/>
      <c r="H20" s="1469"/>
      <c r="I20" s="1469"/>
      <c r="J20" s="2003"/>
    </row>
    <row r="21" spans="2:10" s="84" customFormat="1">
      <c r="B21" s="1578"/>
      <c r="C21" s="1497"/>
      <c r="D21" s="1986"/>
      <c r="E21" s="1581"/>
      <c r="G21" s="1457"/>
      <c r="H21" s="1469"/>
      <c r="I21" s="1469"/>
      <c r="J21" s="2003"/>
    </row>
    <row r="22" spans="2:10" s="84" customFormat="1" ht="13.5" thickBot="1">
      <c r="B22" s="1579"/>
      <c r="C22" s="1498"/>
      <c r="D22" s="1835"/>
      <c r="E22" s="1582"/>
      <c r="G22" s="1457"/>
      <c r="H22" s="1470"/>
      <c r="I22" s="1470"/>
      <c r="J22" s="2004"/>
    </row>
    <row r="23" spans="2:10" s="84" customFormat="1" ht="12.75" customHeight="1">
      <c r="B23" s="24"/>
      <c r="C23" s="25"/>
      <c r="D23" s="101"/>
      <c r="E23" s="25"/>
      <c r="G23" s="1457"/>
      <c r="H23" s="1455" t="s">
        <v>432</v>
      </c>
      <c r="I23" s="1455" t="s">
        <v>1376</v>
      </c>
      <c r="J23" s="2005">
        <v>21850</v>
      </c>
    </row>
    <row r="24" spans="2:10" s="84" customFormat="1" ht="15.75">
      <c r="B24" s="1909" t="s">
        <v>355</v>
      </c>
      <c r="C24" s="1909"/>
      <c r="D24" s="1909"/>
      <c r="E24" s="1909"/>
      <c r="F24" s="412"/>
      <c r="G24" s="1457"/>
      <c r="H24" s="1469"/>
      <c r="I24" s="1469"/>
      <c r="J24" s="2003"/>
    </row>
    <row r="25" spans="2:10" s="84" customFormat="1">
      <c r="B25" s="1725" t="s">
        <v>125</v>
      </c>
      <c r="C25" s="1725" t="s">
        <v>300</v>
      </c>
      <c r="D25" s="1725" t="s">
        <v>323</v>
      </c>
      <c r="E25" s="1725" t="s">
        <v>174</v>
      </c>
      <c r="G25" s="1457"/>
      <c r="H25" s="1469"/>
      <c r="I25" s="1469"/>
      <c r="J25" s="2003"/>
    </row>
    <row r="26" spans="2:10" s="84" customFormat="1" ht="13.5" thickBot="1">
      <c r="B26" s="1725"/>
      <c r="C26" s="1725"/>
      <c r="D26" s="1725"/>
      <c r="E26" s="1725"/>
      <c r="G26" s="1463"/>
      <c r="H26" s="1462"/>
      <c r="I26" s="1462"/>
      <c r="J26" s="1989"/>
    </row>
    <row r="27" spans="2:10" s="84" customFormat="1" ht="13.5" customHeight="1">
      <c r="B27" s="1990" t="s">
        <v>1364</v>
      </c>
      <c r="C27" s="1436" t="s">
        <v>1365</v>
      </c>
      <c r="D27" s="1436" t="s">
        <v>1366</v>
      </c>
      <c r="E27" s="1436">
        <v>31500</v>
      </c>
      <c r="G27" s="1456" t="s">
        <v>1377</v>
      </c>
      <c r="H27" s="1468" t="s">
        <v>431</v>
      </c>
      <c r="I27" s="1471" t="s">
        <v>1378</v>
      </c>
      <c r="J27" s="1988">
        <v>32690</v>
      </c>
    </row>
    <row r="28" spans="2:10" s="84" customFormat="1" ht="12.75" customHeight="1">
      <c r="B28" s="1990"/>
      <c r="C28" s="1497"/>
      <c r="D28" s="1497"/>
      <c r="E28" s="1497"/>
      <c r="G28" s="1457"/>
      <c r="H28" s="1470"/>
      <c r="I28" s="1472"/>
      <c r="J28" s="2003"/>
    </row>
    <row r="29" spans="2:10" s="84" customFormat="1" ht="12.75" customHeight="1">
      <c r="B29" s="1990"/>
      <c r="C29" s="1497"/>
      <c r="D29" s="1497"/>
      <c r="E29" s="1497"/>
      <c r="G29" s="1457"/>
      <c r="H29" s="1469" t="s">
        <v>431</v>
      </c>
      <c r="I29" s="1470" t="s">
        <v>1379</v>
      </c>
      <c r="J29" s="2003"/>
    </row>
    <row r="30" spans="2:10" s="84" customFormat="1" ht="12.75" customHeight="1" thickBot="1">
      <c r="B30" s="1990"/>
      <c r="C30" s="1446"/>
      <c r="D30" s="1446"/>
      <c r="E30" s="1446"/>
      <c r="G30" s="1463"/>
      <c r="H30" s="1462"/>
      <c r="I30" s="1452"/>
      <c r="J30" s="1989"/>
    </row>
    <row r="31" spans="2:10" s="84" customFormat="1" ht="12.75" customHeight="1">
      <c r="B31" s="1990" t="s">
        <v>356</v>
      </c>
      <c r="C31" s="1436" t="s">
        <v>1367</v>
      </c>
      <c r="D31" s="1436" t="s">
        <v>1368</v>
      </c>
      <c r="E31" s="1436">
        <v>51150</v>
      </c>
      <c r="G31" s="1456" t="s">
        <v>1380</v>
      </c>
      <c r="H31" s="1468" t="s">
        <v>1381</v>
      </c>
      <c r="I31" s="1468" t="s">
        <v>1418</v>
      </c>
      <c r="J31" s="1988">
        <v>37980</v>
      </c>
    </row>
    <row r="32" spans="2:10" s="84" customFormat="1" ht="13.5" thickBot="1">
      <c r="B32" s="1990"/>
      <c r="C32" s="1497"/>
      <c r="D32" s="1497"/>
      <c r="E32" s="1497"/>
      <c r="G32" s="1457"/>
      <c r="H32" s="1462"/>
      <c r="I32" s="1462"/>
      <c r="J32" s="1989"/>
    </row>
    <row r="33" spans="1:16" s="84" customFormat="1">
      <c r="B33" s="1990"/>
      <c r="C33" s="1497"/>
      <c r="D33" s="1497"/>
      <c r="E33" s="1497"/>
      <c r="G33" s="1457"/>
      <c r="H33" s="1468" t="s">
        <v>1417</v>
      </c>
      <c r="I33" s="1468" t="s">
        <v>1419</v>
      </c>
      <c r="J33" s="1988">
        <v>51750</v>
      </c>
    </row>
    <row r="34" spans="1:16" s="84" customFormat="1" ht="13.5" thickBot="1">
      <c r="B34" s="1990"/>
      <c r="C34" s="1446"/>
      <c r="D34" s="1446"/>
      <c r="E34" s="1446"/>
      <c r="G34" s="1463"/>
      <c r="H34" s="1462"/>
      <c r="I34" s="1462"/>
      <c r="J34" s="1989"/>
    </row>
    <row r="35" spans="1:16" s="84" customFormat="1" ht="13.15" customHeight="1">
      <c r="B35" s="1990" t="s">
        <v>357</v>
      </c>
      <c r="C35" s="1436" t="s">
        <v>1367</v>
      </c>
      <c r="D35" s="1436" t="s">
        <v>1369</v>
      </c>
      <c r="E35" s="1436">
        <v>51850</v>
      </c>
      <c r="G35" s="1456" t="s">
        <v>1382</v>
      </c>
      <c r="H35" s="1468" t="s">
        <v>1383</v>
      </c>
      <c r="I35" s="1468" t="s">
        <v>1420</v>
      </c>
      <c r="J35" s="1988">
        <v>43160</v>
      </c>
    </row>
    <row r="36" spans="1:16" s="84" customFormat="1" ht="13.5" thickBot="1">
      <c r="B36" s="1990"/>
      <c r="C36" s="1497"/>
      <c r="D36" s="1497"/>
      <c r="E36" s="1497"/>
      <c r="G36" s="1457"/>
      <c r="H36" s="1462"/>
      <c r="I36" s="1462"/>
      <c r="J36" s="1989"/>
    </row>
    <row r="37" spans="1:16" s="84" customFormat="1" ht="13.5" customHeight="1">
      <c r="B37" s="1990"/>
      <c r="C37" s="1497"/>
      <c r="D37" s="1497"/>
      <c r="E37" s="1497"/>
      <c r="G37" s="1457"/>
      <c r="H37" s="1468" t="s">
        <v>1383</v>
      </c>
      <c r="I37" s="1468" t="s">
        <v>1384</v>
      </c>
      <c r="J37" s="1988">
        <v>56380</v>
      </c>
    </row>
    <row r="38" spans="1:16" s="84" customFormat="1" ht="13.5" thickBot="1">
      <c r="B38" s="1990"/>
      <c r="C38" s="1446"/>
      <c r="D38" s="1446"/>
      <c r="E38" s="1446"/>
      <c r="G38" s="1463"/>
      <c r="H38" s="1462"/>
      <c r="I38" s="1462"/>
      <c r="J38" s="1989"/>
    </row>
    <row r="39" spans="1:16" s="84" customFormat="1" ht="15.75" customHeight="1">
      <c r="B39" s="144"/>
      <c r="C39" s="443"/>
      <c r="D39" s="443"/>
      <c r="E39" s="1794"/>
      <c r="F39" s="413"/>
      <c r="G39" s="411"/>
      <c r="H39" s="411"/>
      <c r="I39" s="411"/>
      <c r="J39" s="411"/>
    </row>
    <row r="40" spans="1:16" s="84" customFormat="1" ht="15.95" customHeight="1" thickBot="1">
      <c r="B40" s="444"/>
      <c r="C40" s="443"/>
      <c r="D40" s="443"/>
      <c r="E40" s="1794"/>
      <c r="G40" s="1987" t="s">
        <v>324</v>
      </c>
      <c r="H40" s="1987"/>
      <c r="I40" s="1987"/>
      <c r="J40" s="1987"/>
    </row>
    <row r="41" spans="1:16" s="84" customFormat="1" ht="15.95" customHeight="1" thickBot="1">
      <c r="B41" s="144"/>
      <c r="C41" s="443"/>
      <c r="D41" s="443"/>
      <c r="E41" s="1794"/>
      <c r="G41" s="88" t="s">
        <v>125</v>
      </c>
      <c r="H41" s="72" t="s">
        <v>300</v>
      </c>
      <c r="I41" s="120" t="s">
        <v>323</v>
      </c>
      <c r="J41" s="121" t="s">
        <v>178</v>
      </c>
    </row>
    <row r="42" spans="1:16" ht="15.95" customHeight="1">
      <c r="A42" s="84"/>
      <c r="B42" s="144"/>
      <c r="E42" s="1794"/>
      <c r="G42" s="1577" t="s">
        <v>325</v>
      </c>
      <c r="H42" s="1983" t="s">
        <v>326</v>
      </c>
      <c r="I42" s="1834" t="s">
        <v>1421</v>
      </c>
      <c r="J42" s="1580">
        <v>25000</v>
      </c>
      <c r="P42" s="84"/>
    </row>
    <row r="43" spans="1:16" ht="15.95" customHeight="1" thickBot="1">
      <c r="A43" s="84"/>
      <c r="B43" s="106" t="s">
        <v>382</v>
      </c>
      <c r="G43" s="1579"/>
      <c r="H43" s="1984"/>
      <c r="I43" s="1835"/>
      <c r="J43" s="1582"/>
      <c r="P43" s="84"/>
    </row>
    <row r="44" spans="1:16" ht="15.95" customHeight="1" thickBot="1">
      <c r="A44" s="84"/>
      <c r="B44" s="106"/>
      <c r="G44" s="1577" t="s">
        <v>1424</v>
      </c>
      <c r="H44" s="1983" t="s">
        <v>326</v>
      </c>
      <c r="I44" s="1834" t="s">
        <v>1427</v>
      </c>
      <c r="J44" s="1580">
        <v>19900</v>
      </c>
      <c r="P44" s="84"/>
    </row>
    <row r="45" spans="1:16" ht="15.95" customHeight="1" thickBot="1">
      <c r="A45" s="84"/>
      <c r="B45" s="1993" t="s">
        <v>376</v>
      </c>
      <c r="C45" s="1994"/>
      <c r="D45" s="129" t="s">
        <v>174</v>
      </c>
      <c r="G45" s="1579"/>
      <c r="H45" s="1984"/>
      <c r="I45" s="1835"/>
      <c r="J45" s="1582"/>
      <c r="P45" s="84"/>
    </row>
    <row r="46" spans="1:16" ht="15.95" customHeight="1">
      <c r="A46" s="84"/>
      <c r="B46" s="1995" t="s">
        <v>377</v>
      </c>
      <c r="C46" s="1996"/>
      <c r="D46" s="183">
        <v>65440</v>
      </c>
      <c r="G46" s="1577" t="s">
        <v>1425</v>
      </c>
      <c r="H46" s="1983" t="s">
        <v>1426</v>
      </c>
      <c r="I46" s="1834" t="s">
        <v>1427</v>
      </c>
      <c r="J46" s="1580">
        <v>20550</v>
      </c>
      <c r="P46" s="84"/>
    </row>
    <row r="47" spans="1:16" ht="15.95" customHeight="1" thickBot="1">
      <c r="A47" s="84"/>
      <c r="B47" s="1991" t="s">
        <v>378</v>
      </c>
      <c r="C47" s="1992"/>
      <c r="D47" s="554">
        <v>76250</v>
      </c>
      <c r="G47" s="1579"/>
      <c r="H47" s="1984"/>
      <c r="I47" s="1835"/>
      <c r="J47" s="1582"/>
      <c r="P47" s="84"/>
    </row>
    <row r="48" spans="1:16" ht="15.95" customHeight="1">
      <c r="A48" s="84"/>
      <c r="B48" s="1991" t="s">
        <v>379</v>
      </c>
      <c r="C48" s="1992"/>
      <c r="D48" s="554">
        <v>88050</v>
      </c>
      <c r="G48" s="1577" t="s">
        <v>327</v>
      </c>
      <c r="H48" s="1983" t="s">
        <v>328</v>
      </c>
      <c r="I48" s="1834" t="s">
        <v>1376</v>
      </c>
      <c r="J48" s="1580">
        <v>34430</v>
      </c>
      <c r="P48" s="84"/>
    </row>
    <row r="49" spans="1:16" ht="15.95" customHeight="1" thickBot="1">
      <c r="A49" s="84"/>
      <c r="B49" s="1991" t="s">
        <v>380</v>
      </c>
      <c r="C49" s="1992"/>
      <c r="D49" s="184">
        <v>101720</v>
      </c>
      <c r="G49" s="1579"/>
      <c r="H49" s="1984"/>
      <c r="I49" s="1835"/>
      <c r="J49" s="1582"/>
      <c r="P49" s="84"/>
    </row>
    <row r="50" spans="1:16" ht="15.95" customHeight="1">
      <c r="A50" s="84"/>
      <c r="B50" s="347"/>
      <c r="C50" s="638"/>
      <c r="D50" s="557"/>
      <c r="G50" s="1577" t="s">
        <v>51</v>
      </c>
      <c r="H50" s="1983" t="s">
        <v>52</v>
      </c>
      <c r="I50" s="1834" t="s">
        <v>44</v>
      </c>
      <c r="J50" s="1580">
        <v>32710</v>
      </c>
      <c r="P50" s="84"/>
    </row>
    <row r="51" spans="1:16" ht="15.95" customHeight="1" thickBot="1">
      <c r="A51" s="84"/>
      <c r="B51" s="347"/>
      <c r="C51" s="638"/>
      <c r="D51" s="557"/>
      <c r="G51" s="1579"/>
      <c r="H51" s="1984"/>
      <c r="I51" s="1835"/>
      <c r="J51" s="1582"/>
      <c r="P51" s="84"/>
    </row>
    <row r="52" spans="1:16" ht="15.95" customHeight="1" thickBot="1">
      <c r="A52" s="84"/>
      <c r="B52" s="1997" t="s">
        <v>381</v>
      </c>
      <c r="C52" s="1998"/>
      <c r="D52" s="185">
        <v>117470</v>
      </c>
      <c r="G52" s="1577" t="s">
        <v>1422</v>
      </c>
      <c r="H52" s="1983" t="s">
        <v>1428</v>
      </c>
      <c r="I52" s="1834" t="s">
        <v>1423</v>
      </c>
      <c r="J52" s="1580">
        <v>51350</v>
      </c>
      <c r="P52" s="84"/>
    </row>
    <row r="53" spans="1:16" ht="15.95" customHeight="1" thickBot="1">
      <c r="A53" s="84"/>
      <c r="B53" s="24"/>
      <c r="C53" s="24"/>
      <c r="D53" s="25"/>
      <c r="G53" s="1579"/>
      <c r="H53" s="1984"/>
      <c r="I53" s="1835"/>
      <c r="J53" s="1582"/>
      <c r="P53" s="84"/>
    </row>
    <row r="54" spans="1:16" ht="15.95" customHeight="1">
      <c r="A54" s="84"/>
      <c r="B54" s="24"/>
      <c r="C54" s="24"/>
      <c r="D54" s="25"/>
      <c r="G54" s="1577" t="s">
        <v>329</v>
      </c>
      <c r="H54" s="1983" t="s">
        <v>330</v>
      </c>
      <c r="I54" s="1834" t="s">
        <v>1429</v>
      </c>
      <c r="J54" s="1580">
        <v>56310</v>
      </c>
      <c r="P54" s="84"/>
    </row>
    <row r="55" spans="1:16" ht="15.95" customHeight="1" thickBot="1">
      <c r="B55" s="1780"/>
      <c r="C55" s="1780"/>
      <c r="D55" s="25"/>
      <c r="G55" s="1579"/>
      <c r="H55" s="1984"/>
      <c r="I55" s="1835"/>
      <c r="J55" s="1582"/>
      <c r="P55" s="84"/>
    </row>
    <row r="56" spans="1:16" ht="15.95" customHeight="1">
      <c r="B56" s="24"/>
      <c r="C56" s="24"/>
      <c r="D56" s="25"/>
      <c r="G56" s="1577" t="s">
        <v>36</v>
      </c>
      <c r="H56" s="1983" t="s">
        <v>330</v>
      </c>
      <c r="I56" s="1834" t="s">
        <v>43</v>
      </c>
      <c r="J56" s="1580">
        <v>50800</v>
      </c>
      <c r="P56" s="84"/>
    </row>
    <row r="57" spans="1:16" ht="15.95" customHeight="1" thickBot="1">
      <c r="B57" s="24"/>
      <c r="C57" s="24"/>
      <c r="D57" s="25"/>
      <c r="G57" s="1579"/>
      <c r="H57" s="1984"/>
      <c r="I57" s="1835"/>
      <c r="J57" s="1582"/>
      <c r="P57" s="84"/>
    </row>
    <row r="58" spans="1:16" ht="15.95" customHeight="1">
      <c r="B58" s="1780"/>
      <c r="C58" s="1780"/>
      <c r="D58" s="25"/>
      <c r="G58" s="1577" t="s">
        <v>1430</v>
      </c>
      <c r="H58" s="1983" t="s">
        <v>1431</v>
      </c>
      <c r="I58" s="1834" t="s">
        <v>1432</v>
      </c>
      <c r="J58" s="1580">
        <v>78900</v>
      </c>
      <c r="P58" s="84"/>
    </row>
    <row r="59" spans="1:16" ht="15.95" customHeight="1" thickBot="1">
      <c r="B59" s="24"/>
      <c r="C59" s="24"/>
      <c r="D59" s="25"/>
      <c r="G59" s="1579"/>
      <c r="H59" s="1984"/>
      <c r="I59" s="1835"/>
      <c r="J59" s="1582"/>
      <c r="P59" s="84"/>
    </row>
    <row r="60" spans="1:16" ht="15.95" customHeight="1">
      <c r="B60" s="1780"/>
      <c r="C60" s="1780"/>
      <c r="D60" s="25"/>
      <c r="G60" s="1577" t="s">
        <v>331</v>
      </c>
      <c r="H60" s="1983" t="s">
        <v>332</v>
      </c>
      <c r="I60" s="1834" t="s">
        <v>1433</v>
      </c>
      <c r="J60" s="1580">
        <v>87590</v>
      </c>
      <c r="P60" s="84"/>
    </row>
    <row r="61" spans="1:16" ht="15.95" customHeight="1">
      <c r="B61" s="1780"/>
      <c r="C61" s="1780"/>
      <c r="D61" s="25"/>
      <c r="G61" s="1578"/>
      <c r="H61" s="1985"/>
      <c r="I61" s="1986"/>
      <c r="J61" s="1581"/>
      <c r="P61" s="84"/>
    </row>
    <row r="62" spans="1:16" ht="15.95" customHeight="1">
      <c r="B62" s="24"/>
      <c r="C62" s="24"/>
      <c r="D62" s="25"/>
      <c r="G62" s="2008" t="s">
        <v>37</v>
      </c>
      <c r="H62" s="2008" t="s">
        <v>38</v>
      </c>
      <c r="I62" s="2006" t="s">
        <v>44</v>
      </c>
      <c r="J62" s="1436">
        <v>74470</v>
      </c>
      <c r="P62" s="84"/>
    </row>
    <row r="63" spans="1:16" ht="15.95" customHeight="1" thickBot="1">
      <c r="B63" s="24"/>
      <c r="C63" s="24"/>
      <c r="D63" s="25"/>
      <c r="G63" s="1984"/>
      <c r="H63" s="1984"/>
      <c r="I63" s="1835"/>
      <c r="J63" s="1498"/>
      <c r="P63" s="84"/>
    </row>
    <row r="64" spans="1:16">
      <c r="B64" s="140"/>
      <c r="G64" s="1974" t="s">
        <v>1434</v>
      </c>
      <c r="H64" s="1977" t="s">
        <v>1435</v>
      </c>
      <c r="I64" s="1980" t="s">
        <v>1436</v>
      </c>
      <c r="J64" s="1980">
        <v>136520</v>
      </c>
      <c r="P64" s="84"/>
    </row>
    <row r="65" spans="2:16">
      <c r="B65" s="140"/>
      <c r="G65" s="1975"/>
      <c r="H65" s="1978"/>
      <c r="I65" s="1981"/>
      <c r="J65" s="1981"/>
      <c r="P65" s="84"/>
    </row>
    <row r="66" spans="2:16">
      <c r="B66" s="140"/>
      <c r="G66" s="1976"/>
      <c r="H66" s="1979"/>
      <c r="I66" s="1982"/>
      <c r="J66" s="1982"/>
      <c r="P66" s="84"/>
    </row>
    <row r="67" spans="2:16" ht="16.5" customHeight="1">
      <c r="B67" s="144" t="s">
        <v>385</v>
      </c>
      <c r="I67" s="84"/>
      <c r="J67" s="84"/>
    </row>
    <row r="68" spans="2:16" ht="16.5" customHeight="1">
      <c r="B68" s="140" t="s">
        <v>383</v>
      </c>
      <c r="I68" s="84"/>
      <c r="J68" s="84"/>
    </row>
    <row r="69" spans="2:16">
      <c r="B69" s="140" t="s">
        <v>384</v>
      </c>
      <c r="I69" s="84"/>
      <c r="J69" s="84"/>
    </row>
    <row r="70" spans="2:16" ht="21" customHeight="1">
      <c r="B70" s="140" t="s">
        <v>441</v>
      </c>
      <c r="I70" s="84"/>
      <c r="J70" s="84"/>
    </row>
    <row r="71" spans="2:16" ht="21" customHeight="1">
      <c r="B71" s="137" t="s">
        <v>386</v>
      </c>
      <c r="I71" s="84"/>
      <c r="J71" s="84"/>
    </row>
    <row r="72" spans="2:16" ht="21" customHeight="1">
      <c r="B72" s="84"/>
      <c r="C72" s="428"/>
      <c r="D72" s="25"/>
      <c r="E72" s="1794"/>
      <c r="F72" s="1794"/>
      <c r="G72" s="1794"/>
      <c r="H72" s="25"/>
      <c r="I72" s="84"/>
      <c r="J72" s="84"/>
    </row>
    <row r="73" spans="2:16" ht="21" customHeight="1">
      <c r="B73" s="140"/>
      <c r="I73" s="84"/>
      <c r="J73" s="84"/>
    </row>
    <row r="74" spans="2:16" ht="21" customHeight="1">
      <c r="B74" s="137"/>
      <c r="I74" s="84"/>
      <c r="J74" s="84"/>
    </row>
    <row r="75" spans="2:16" ht="21" customHeight="1">
      <c r="B75" s="84"/>
      <c r="C75" s="428"/>
      <c r="D75" s="25"/>
      <c r="E75" s="1794"/>
      <c r="F75" s="1794"/>
      <c r="G75" s="1794"/>
      <c r="H75" s="25"/>
      <c r="I75" s="84"/>
      <c r="J75" s="84"/>
    </row>
    <row r="76" spans="2:16" ht="21" customHeight="1">
      <c r="B76" s="84"/>
      <c r="C76" s="428"/>
      <c r="D76" s="25"/>
      <c r="E76" s="1794"/>
      <c r="F76" s="1794"/>
      <c r="G76" s="1794"/>
      <c r="H76" s="25"/>
      <c r="I76" s="84"/>
      <c r="J76" s="84"/>
    </row>
    <row r="77" spans="2:16" ht="19.7" customHeight="1">
      <c r="B77" s="84"/>
      <c r="C77" s="84"/>
      <c r="D77" s="84"/>
      <c r="E77" s="84"/>
      <c r="F77" s="84"/>
      <c r="G77" s="84"/>
      <c r="H77" s="540"/>
      <c r="I77" s="84"/>
      <c r="J77" s="84"/>
      <c r="K77" s="110"/>
    </row>
    <row r="82" spans="13:15" ht="27.2" customHeight="1"/>
    <row r="83" spans="13:15" ht="12.75" customHeight="1"/>
    <row r="84" spans="13:15" ht="12.75" customHeight="1"/>
    <row r="85" spans="13:15" ht="12.75" customHeight="1">
      <c r="M85" s="141"/>
      <c r="N85" s="141"/>
      <c r="O85" s="141"/>
    </row>
    <row r="86" spans="13:15">
      <c r="M86" s="141"/>
      <c r="N86" s="141"/>
      <c r="O86" s="141"/>
    </row>
    <row r="87" spans="13:15">
      <c r="M87" s="141"/>
      <c r="N87" s="141"/>
      <c r="O87" s="141"/>
    </row>
    <row r="88" spans="13:15">
      <c r="M88" s="141"/>
      <c r="N88" s="141"/>
      <c r="O88" s="141"/>
    </row>
    <row r="89" spans="13:15">
      <c r="N89" s="110"/>
      <c r="O89" s="110"/>
    </row>
    <row r="90" spans="13:15">
      <c r="M90" s="110"/>
      <c r="N90" s="110"/>
      <c r="O90" s="110"/>
    </row>
  </sheetData>
  <mergeCells count="134">
    <mergeCell ref="I56:I57"/>
    <mergeCell ref="J56:J57"/>
    <mergeCell ref="J52:J53"/>
    <mergeCell ref="G54:G55"/>
    <mergeCell ref="H54:H55"/>
    <mergeCell ref="J54:J55"/>
    <mergeCell ref="J62:J63"/>
    <mergeCell ref="J31:J32"/>
    <mergeCell ref="J33:J34"/>
    <mergeCell ref="J37:J38"/>
    <mergeCell ref="G52:G53"/>
    <mergeCell ref="H52:H53"/>
    <mergeCell ref="I52:I53"/>
    <mergeCell ref="G50:G51"/>
    <mergeCell ref="H50:H51"/>
    <mergeCell ref="I50:I51"/>
    <mergeCell ref="H29:H30"/>
    <mergeCell ref="I29:I30"/>
    <mergeCell ref="I27:I28"/>
    <mergeCell ref="G62:G63"/>
    <mergeCell ref="H62:H63"/>
    <mergeCell ref="I62:I63"/>
    <mergeCell ref="H58:H59"/>
    <mergeCell ref="I58:I59"/>
    <mergeCell ref="G58:G59"/>
    <mergeCell ref="H56:H57"/>
    <mergeCell ref="J27:J30"/>
    <mergeCell ref="H27:H28"/>
    <mergeCell ref="G11:G18"/>
    <mergeCell ref="G27:G30"/>
    <mergeCell ref="H11:H14"/>
    <mergeCell ref="I11:I14"/>
    <mergeCell ref="H15:H18"/>
    <mergeCell ref="I15:I18"/>
    <mergeCell ref="H19:H22"/>
    <mergeCell ref="I19:I22"/>
    <mergeCell ref="J19:J22"/>
    <mergeCell ref="I23:I26"/>
    <mergeCell ref="J23:J26"/>
    <mergeCell ref="B11:B12"/>
    <mergeCell ref="D15:D18"/>
    <mergeCell ref="E15:E18"/>
    <mergeCell ref="B13:B18"/>
    <mergeCell ref="C13:C14"/>
    <mergeCell ref="D13:D14"/>
    <mergeCell ref="H23:H26"/>
    <mergeCell ref="G9:J9"/>
    <mergeCell ref="B8:J8"/>
    <mergeCell ref="B7:J7"/>
    <mergeCell ref="B9:E9"/>
    <mergeCell ref="A1:J5"/>
    <mergeCell ref="J11:J18"/>
    <mergeCell ref="G60:G61"/>
    <mergeCell ref="G56:G57"/>
    <mergeCell ref="E13:E14"/>
    <mergeCell ref="H31:H32"/>
    <mergeCell ref="H33:H34"/>
    <mergeCell ref="I31:I32"/>
    <mergeCell ref="I33:I34"/>
    <mergeCell ref="I42:I43"/>
    <mergeCell ref="E41:E42"/>
    <mergeCell ref="E31:E34"/>
    <mergeCell ref="J42:J43"/>
    <mergeCell ref="G48:G49"/>
    <mergeCell ref="H48:H49"/>
    <mergeCell ref="G42:G43"/>
    <mergeCell ref="H42:H43"/>
    <mergeCell ref="G44:G45"/>
    <mergeCell ref="H44:H45"/>
    <mergeCell ref="I44:I45"/>
    <mergeCell ref="G46:G47"/>
    <mergeCell ref="E76:G76"/>
    <mergeCell ref="C11:C12"/>
    <mergeCell ref="D11:D12"/>
    <mergeCell ref="E11:E12"/>
    <mergeCell ref="E75:G75"/>
    <mergeCell ref="E25:E26"/>
    <mergeCell ref="B24:E24"/>
    <mergeCell ref="B48:C48"/>
    <mergeCell ref="C15:C18"/>
    <mergeCell ref="B31:B34"/>
    <mergeCell ref="B35:B38"/>
    <mergeCell ref="C35:C38"/>
    <mergeCell ref="B55:C55"/>
    <mergeCell ref="B49:C49"/>
    <mergeCell ref="C31:C34"/>
    <mergeCell ref="B45:C45"/>
    <mergeCell ref="B46:C46"/>
    <mergeCell ref="B47:C47"/>
    <mergeCell ref="B52:C52"/>
    <mergeCell ref="B25:B26"/>
    <mergeCell ref="C25:C26"/>
    <mergeCell ref="B27:B30"/>
    <mergeCell ref="G31:G34"/>
    <mergeCell ref="G19:G26"/>
    <mergeCell ref="D25:D26"/>
    <mergeCell ref="B19:B22"/>
    <mergeCell ref="C19:C22"/>
    <mergeCell ref="D19:D22"/>
    <mergeCell ref="E19:E22"/>
    <mergeCell ref="D31:D34"/>
    <mergeCell ref="C27:C30"/>
    <mergeCell ref="D27:D30"/>
    <mergeCell ref="E27:E30"/>
    <mergeCell ref="E39:E40"/>
    <mergeCell ref="E35:E38"/>
    <mergeCell ref="D35:D38"/>
    <mergeCell ref="G35:G38"/>
    <mergeCell ref="G40:J40"/>
    <mergeCell ref="H35:H36"/>
    <mergeCell ref="H37:H38"/>
    <mergeCell ref="I35:I36"/>
    <mergeCell ref="J35:J36"/>
    <mergeCell ref="I37:I38"/>
    <mergeCell ref="J60:J61"/>
    <mergeCell ref="J58:J59"/>
    <mergeCell ref="I48:I49"/>
    <mergeCell ref="J48:J49"/>
    <mergeCell ref="H46:H47"/>
    <mergeCell ref="I46:I47"/>
    <mergeCell ref="I54:I55"/>
    <mergeCell ref="H60:H61"/>
    <mergeCell ref="I60:I61"/>
    <mergeCell ref="J50:J51"/>
    <mergeCell ref="E72:G72"/>
    <mergeCell ref="J44:J45"/>
    <mergeCell ref="J46:J47"/>
    <mergeCell ref="B58:C58"/>
    <mergeCell ref="B60:C60"/>
    <mergeCell ref="B61:C61"/>
    <mergeCell ref="G64:G66"/>
    <mergeCell ref="H64:H66"/>
    <mergeCell ref="I64:I66"/>
    <mergeCell ref="J64:J66"/>
  </mergeCells>
  <phoneticPr fontId="7" type="noConversion"/>
  <printOptions horizontalCentered="1"/>
  <pageMargins left="0.39370078740157483" right="0.31496062992125984" top="0" bottom="0.31496062992125984" header="0" footer="0"/>
  <pageSetup paperSize="9" scale="75" firstPageNumber="30" orientation="portrait" useFirstPageNumber="1" r:id="rId1"/>
  <headerFooter alignWithMargins="0">
    <oddFooter>&amp;CСтраница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zoomScaleNormal="100" workbookViewId="0">
      <selection activeCell="F9" sqref="F9:G9"/>
    </sheetView>
  </sheetViews>
  <sheetFormatPr defaultRowHeight="12.75"/>
  <cols>
    <col min="2" max="2" width="15" customWidth="1"/>
    <col min="3" max="3" width="23.28515625" customWidth="1"/>
  </cols>
  <sheetData>
    <row r="1" spans="1:9">
      <c r="A1" s="2009" t="s">
        <v>2198</v>
      </c>
      <c r="B1" s="1921"/>
      <c r="C1" s="1921"/>
      <c r="D1" s="1921"/>
      <c r="E1" s="1921"/>
    </row>
    <row r="2" spans="1:9" ht="15.75">
      <c r="A2" s="1921"/>
      <c r="B2" s="1921"/>
      <c r="C2" s="1921"/>
      <c r="D2" s="1921"/>
      <c r="E2" s="1921"/>
      <c r="F2" s="424"/>
      <c r="G2" s="424"/>
      <c r="H2" s="424"/>
      <c r="I2" s="424"/>
    </row>
    <row r="3" spans="1:9" ht="19.5">
      <c r="A3" s="1921"/>
      <c r="B3" s="1921"/>
      <c r="C3" s="1921"/>
      <c r="D3" s="1921"/>
      <c r="E3" s="1921"/>
      <c r="G3" s="419"/>
      <c r="I3" s="55"/>
    </row>
    <row r="4" spans="1:9">
      <c r="A4" s="1921"/>
      <c r="B4" s="1921"/>
      <c r="C4" s="1921"/>
      <c r="D4" s="1921"/>
      <c r="E4" s="1921"/>
      <c r="F4" s="425"/>
      <c r="G4" s="425"/>
      <c r="H4" s="425"/>
      <c r="I4" s="425"/>
    </row>
    <row r="5" spans="1:9">
      <c r="A5" s="1921"/>
      <c r="B5" s="1921"/>
      <c r="C5" s="1921"/>
      <c r="D5" s="1921"/>
      <c r="E5" s="1921"/>
      <c r="F5" s="425"/>
      <c r="G5" s="425"/>
      <c r="H5" s="425"/>
      <c r="I5" s="425"/>
    </row>
    <row r="6" spans="1:9">
      <c r="A6" s="1921"/>
      <c r="B6" s="1921"/>
      <c r="C6" s="1921"/>
      <c r="D6" s="1921"/>
      <c r="E6" s="1921"/>
      <c r="F6" s="427"/>
      <c r="G6" s="3"/>
      <c r="H6" s="1"/>
      <c r="I6" s="423"/>
    </row>
    <row r="7" spans="1:9">
      <c r="A7" s="1921"/>
      <c r="B7" s="1921"/>
      <c r="C7" s="1921"/>
      <c r="D7" s="1921"/>
      <c r="E7" s="1921"/>
      <c r="F7" s="617"/>
      <c r="G7" s="194"/>
      <c r="H7" s="263"/>
      <c r="I7" s="529"/>
    </row>
    <row r="8" spans="1:9" ht="15.75">
      <c r="A8" s="84"/>
      <c r="B8" s="333"/>
      <c r="C8" s="333"/>
      <c r="D8" s="333"/>
      <c r="E8" s="333"/>
      <c r="F8" s="333"/>
      <c r="G8" s="333"/>
      <c r="H8" s="333"/>
      <c r="I8" s="333"/>
    </row>
    <row r="9" spans="1:9" ht="14.25">
      <c r="A9" s="84"/>
      <c r="B9" s="251" t="s">
        <v>1404</v>
      </c>
      <c r="C9" s="251"/>
      <c r="D9" s="251"/>
      <c r="E9" s="251"/>
      <c r="F9" s="251"/>
      <c r="G9" s="251"/>
      <c r="H9" s="251"/>
      <c r="I9" s="251"/>
    </row>
    <row r="11" spans="1:9" ht="16.5" thickBot="1">
      <c r="B11" s="2001" t="s">
        <v>1385</v>
      </c>
      <c r="C11" s="2001"/>
      <c r="D11" s="2001"/>
      <c r="E11" s="2001"/>
    </row>
    <row r="12" spans="1:9" ht="13.5" thickBot="1">
      <c r="B12" s="124" t="s">
        <v>125</v>
      </c>
      <c r="C12" s="125" t="s">
        <v>300</v>
      </c>
      <c r="D12" s="126" t="s">
        <v>323</v>
      </c>
      <c r="E12" s="127" t="s">
        <v>178</v>
      </c>
    </row>
    <row r="13" spans="1:9">
      <c r="B13" s="1456" t="s">
        <v>1386</v>
      </c>
      <c r="C13" s="1468" t="s">
        <v>1388</v>
      </c>
      <c r="D13" s="1468" t="s">
        <v>1368</v>
      </c>
      <c r="E13" s="1988">
        <f>1.15*17200</f>
        <v>19780</v>
      </c>
    </row>
    <row r="14" spans="1:9">
      <c r="B14" s="1457"/>
      <c r="C14" s="1469"/>
      <c r="D14" s="1469"/>
      <c r="E14" s="2003"/>
    </row>
    <row r="15" spans="1:9">
      <c r="B15" s="1457"/>
      <c r="C15" s="1469"/>
      <c r="D15" s="1469"/>
      <c r="E15" s="2003"/>
    </row>
    <row r="16" spans="1:9" ht="13.5" thickBot="1">
      <c r="B16" s="1463"/>
      <c r="C16" s="1470"/>
      <c r="D16" s="1470"/>
      <c r="E16" s="1989"/>
    </row>
    <row r="17" spans="2:5">
      <c r="B17" s="1456" t="s">
        <v>1389</v>
      </c>
      <c r="C17" s="1455" t="s">
        <v>1390</v>
      </c>
      <c r="D17" s="1455" t="s">
        <v>1391</v>
      </c>
      <c r="E17" s="1988">
        <f>1.15*17900</f>
        <v>20585</v>
      </c>
    </row>
    <row r="18" spans="2:5">
      <c r="B18" s="1457"/>
      <c r="C18" s="1469"/>
      <c r="D18" s="1469"/>
      <c r="E18" s="2003"/>
    </row>
    <row r="19" spans="2:5">
      <c r="B19" s="1457"/>
      <c r="C19" s="1469"/>
      <c r="D19" s="1469"/>
      <c r="E19" s="2003"/>
    </row>
    <row r="20" spans="2:5" ht="13.5" thickBot="1">
      <c r="B20" s="1463"/>
      <c r="C20" s="1462"/>
      <c r="D20" s="1462"/>
      <c r="E20" s="1989"/>
    </row>
    <row r="21" spans="2:5">
      <c r="B21" s="1456" t="s">
        <v>1392</v>
      </c>
      <c r="C21" s="1468" t="s">
        <v>1393</v>
      </c>
      <c r="D21" s="1468" t="s">
        <v>1368</v>
      </c>
      <c r="E21" s="1988">
        <f>1.15*18900</f>
        <v>21735</v>
      </c>
    </row>
    <row r="22" spans="2:5">
      <c r="B22" s="1457"/>
      <c r="C22" s="1469"/>
      <c r="D22" s="1469"/>
      <c r="E22" s="2003"/>
    </row>
    <row r="23" spans="2:5">
      <c r="B23" s="1457"/>
      <c r="C23" s="1469"/>
      <c r="D23" s="1469"/>
      <c r="E23" s="2003"/>
    </row>
    <row r="24" spans="2:5" ht="13.5" thickBot="1">
      <c r="B24" s="1463"/>
      <c r="C24" s="1470"/>
      <c r="D24" s="1470"/>
      <c r="E24" s="2004"/>
    </row>
    <row r="25" spans="2:5">
      <c r="B25" s="1456" t="s">
        <v>1394</v>
      </c>
      <c r="C25" s="1455" t="s">
        <v>1395</v>
      </c>
      <c r="D25" s="1455" t="s">
        <v>1391</v>
      </c>
      <c r="E25" s="2005">
        <f>1.15*20550</f>
        <v>23632.499999999996</v>
      </c>
    </row>
    <row r="26" spans="2:5">
      <c r="B26" s="1457"/>
      <c r="C26" s="1469"/>
      <c r="D26" s="1469"/>
      <c r="E26" s="2003"/>
    </row>
    <row r="27" spans="2:5">
      <c r="B27" s="1457"/>
      <c r="C27" s="1469"/>
      <c r="D27" s="1469"/>
      <c r="E27" s="2003"/>
    </row>
    <row r="28" spans="2:5" ht="13.5" thickBot="1">
      <c r="B28" s="1463"/>
      <c r="C28" s="1462"/>
      <c r="D28" s="1462"/>
      <c r="E28" s="1989"/>
    </row>
    <row r="29" spans="2:5">
      <c r="B29" s="1456" t="s">
        <v>1396</v>
      </c>
      <c r="C29" s="1468" t="s">
        <v>1397</v>
      </c>
      <c r="D29" s="1468" t="s">
        <v>1368</v>
      </c>
      <c r="E29" s="1988">
        <f>1.15*22000</f>
        <v>25299.999999999996</v>
      </c>
    </row>
    <row r="30" spans="2:5">
      <c r="B30" s="1457"/>
      <c r="C30" s="1469"/>
      <c r="D30" s="1469"/>
      <c r="E30" s="2003"/>
    </row>
    <row r="31" spans="2:5">
      <c r="B31" s="1457"/>
      <c r="C31" s="1469"/>
      <c r="D31" s="1469"/>
      <c r="E31" s="2003"/>
    </row>
    <row r="32" spans="2:5" ht="13.5" thickBot="1">
      <c r="B32" s="1463"/>
      <c r="C32" s="1462"/>
      <c r="D32" s="1462"/>
      <c r="E32" s="1989"/>
    </row>
    <row r="33" spans="2:9">
      <c r="B33" s="1456" t="s">
        <v>1398</v>
      </c>
      <c r="C33" s="1468" t="s">
        <v>1399</v>
      </c>
      <c r="D33" s="1468" t="s">
        <v>1391</v>
      </c>
      <c r="E33" s="1988">
        <f>1.15*25800</f>
        <v>29669.999999999996</v>
      </c>
    </row>
    <row r="34" spans="2:9">
      <c r="B34" s="1457"/>
      <c r="C34" s="1469"/>
      <c r="D34" s="1469"/>
      <c r="E34" s="2003"/>
    </row>
    <row r="35" spans="2:9">
      <c r="B35" s="1457"/>
      <c r="C35" s="1469"/>
      <c r="D35" s="1469"/>
      <c r="E35" s="2003"/>
    </row>
    <row r="36" spans="2:9" ht="13.5" thickBot="1">
      <c r="B36" s="1463"/>
      <c r="C36" s="1462"/>
      <c r="D36" s="1462"/>
      <c r="E36" s="1989"/>
    </row>
    <row r="37" spans="2:9">
      <c r="B37" s="1456" t="s">
        <v>1400</v>
      </c>
      <c r="C37" s="1468" t="s">
        <v>1401</v>
      </c>
      <c r="D37" s="1468" t="s">
        <v>1368</v>
      </c>
      <c r="E37" s="1988">
        <f>1.15*26500</f>
        <v>30474.999999999996</v>
      </c>
    </row>
    <row r="38" spans="2:9">
      <c r="B38" s="1457"/>
      <c r="C38" s="1469"/>
      <c r="D38" s="1469"/>
      <c r="E38" s="2003"/>
    </row>
    <row r="39" spans="2:9">
      <c r="B39" s="1457"/>
      <c r="C39" s="1469"/>
      <c r="D39" s="1469"/>
      <c r="E39" s="2003"/>
    </row>
    <row r="40" spans="2:9" ht="13.5" thickBot="1">
      <c r="B40" s="1463"/>
      <c r="C40" s="1462"/>
      <c r="D40" s="1462"/>
      <c r="E40" s="1989"/>
    </row>
    <row r="41" spans="2:9">
      <c r="B41" s="1456" t="s">
        <v>1402</v>
      </c>
      <c r="C41" s="1468" t="s">
        <v>1403</v>
      </c>
      <c r="D41" s="1468" t="s">
        <v>1391</v>
      </c>
      <c r="E41" s="1988">
        <f>1.15*30450</f>
        <v>35017.5</v>
      </c>
    </row>
    <row r="42" spans="2:9">
      <c r="B42" s="1457"/>
      <c r="C42" s="1469"/>
      <c r="D42" s="1469"/>
      <c r="E42" s="2003"/>
    </row>
    <row r="43" spans="2:9">
      <c r="B43" s="1457"/>
      <c r="C43" s="1469"/>
      <c r="D43" s="1469"/>
      <c r="E43" s="2003"/>
    </row>
    <row r="44" spans="2:9" ht="13.5" thickBot="1">
      <c r="B44" s="1463"/>
      <c r="C44" s="1462"/>
      <c r="D44" s="1462"/>
      <c r="E44" s="1989"/>
    </row>
    <row r="47" spans="2:9" ht="14.25">
      <c r="B47" s="1494"/>
      <c r="C47" s="1494"/>
      <c r="D47" s="1494"/>
      <c r="E47" s="1494"/>
      <c r="F47" s="1494"/>
      <c r="G47" s="1494"/>
      <c r="H47" s="1494"/>
      <c r="I47" s="1494"/>
    </row>
    <row r="48" spans="2:9" ht="15.75">
      <c r="B48" s="84"/>
      <c r="C48" s="1987" t="s">
        <v>340</v>
      </c>
      <c r="D48" s="1987"/>
      <c r="E48" s="1987"/>
      <c r="F48" s="1987"/>
      <c r="G48" s="1987"/>
      <c r="H48" s="1987"/>
      <c r="I48" s="84"/>
    </row>
    <row r="49" spans="2:9" ht="12.75" customHeight="1" thickBot="1">
      <c r="B49" s="2011" t="s">
        <v>375</v>
      </c>
      <c r="C49" s="2011"/>
      <c r="D49" s="2011"/>
      <c r="E49" s="2011"/>
      <c r="F49" s="2011"/>
      <c r="G49" s="2011"/>
      <c r="H49" s="2010"/>
      <c r="I49" s="84"/>
    </row>
    <row r="50" spans="2:9">
      <c r="B50" s="2012" t="s">
        <v>125</v>
      </c>
      <c r="C50" s="2014" t="s">
        <v>299</v>
      </c>
      <c r="D50" s="2016" t="s">
        <v>300</v>
      </c>
      <c r="E50" s="2017"/>
      <c r="F50" s="2018"/>
      <c r="G50" s="2021" t="s">
        <v>174</v>
      </c>
      <c r="H50" s="2010"/>
      <c r="I50" s="84"/>
    </row>
    <row r="51" spans="2:9" ht="12.75" customHeight="1" thickBot="1">
      <c r="B51" s="2013"/>
      <c r="C51" s="2015"/>
      <c r="D51" s="2019"/>
      <c r="E51" s="2010"/>
      <c r="F51" s="2020"/>
      <c r="G51" s="2022"/>
      <c r="H51" s="25"/>
      <c r="I51" s="84"/>
    </row>
    <row r="52" spans="2:9" ht="15" customHeight="1">
      <c r="B52" s="134" t="s">
        <v>341</v>
      </c>
      <c r="C52" s="12">
        <v>6</v>
      </c>
      <c r="D52" s="1441" t="s">
        <v>342</v>
      </c>
      <c r="E52" s="1441"/>
      <c r="F52" s="1598"/>
      <c r="G52" s="160">
        <v>19550</v>
      </c>
      <c r="H52" s="25"/>
      <c r="I52" s="84"/>
    </row>
    <row r="53" spans="2:9" ht="15" customHeight="1">
      <c r="B53" s="135" t="s">
        <v>343</v>
      </c>
      <c r="C53" s="8">
        <v>12</v>
      </c>
      <c r="D53" s="1437" t="s">
        <v>344</v>
      </c>
      <c r="E53" s="1437"/>
      <c r="F53" s="1599"/>
      <c r="G53" s="177">
        <v>25506.999999999996</v>
      </c>
      <c r="H53" s="25"/>
      <c r="I53" s="84"/>
    </row>
    <row r="54" spans="2:9" ht="15" customHeight="1">
      <c r="B54" s="135" t="s">
        <v>345</v>
      </c>
      <c r="C54" s="8">
        <v>18</v>
      </c>
      <c r="D54" s="1437" t="s">
        <v>346</v>
      </c>
      <c r="E54" s="1437"/>
      <c r="F54" s="1599"/>
      <c r="G54" s="177">
        <v>29083.499999999996</v>
      </c>
      <c r="H54" s="25"/>
      <c r="I54" s="84"/>
    </row>
    <row r="55" spans="2:9" ht="15" customHeight="1">
      <c r="B55" s="135" t="s">
        <v>347</v>
      </c>
      <c r="C55" s="8">
        <v>30</v>
      </c>
      <c r="D55" s="1437" t="s">
        <v>348</v>
      </c>
      <c r="E55" s="1437"/>
      <c r="F55" s="1599"/>
      <c r="G55" s="177">
        <v>34718.5</v>
      </c>
      <c r="H55" s="25"/>
      <c r="I55" s="84"/>
    </row>
    <row r="56" spans="2:9" ht="15" customHeight="1">
      <c r="B56" s="135" t="s">
        <v>349</v>
      </c>
      <c r="C56" s="8">
        <v>42</v>
      </c>
      <c r="D56" s="1437" t="s">
        <v>350</v>
      </c>
      <c r="E56" s="1437"/>
      <c r="F56" s="1599"/>
      <c r="G56" s="177">
        <v>42803</v>
      </c>
      <c r="H56" s="25"/>
      <c r="I56" s="84"/>
    </row>
    <row r="57" spans="2:9" ht="15" customHeight="1">
      <c r="B57" s="135" t="s">
        <v>351</v>
      </c>
      <c r="C57" s="8">
        <v>60</v>
      </c>
      <c r="D57" s="1437" t="s">
        <v>352</v>
      </c>
      <c r="E57" s="1437"/>
      <c r="F57" s="1599"/>
      <c r="G57" s="177">
        <v>55751.999999999993</v>
      </c>
      <c r="H57" s="25"/>
      <c r="I57" s="84"/>
    </row>
    <row r="58" spans="2:9" ht="15" customHeight="1" thickBot="1">
      <c r="B58" s="136" t="s">
        <v>353</v>
      </c>
      <c r="C58" s="13">
        <v>105</v>
      </c>
      <c r="D58" s="1444" t="s">
        <v>354</v>
      </c>
      <c r="E58" s="1444"/>
      <c r="F58" s="1600"/>
      <c r="G58" s="178">
        <v>66700</v>
      </c>
      <c r="H58" s="68"/>
      <c r="I58" s="68"/>
    </row>
    <row r="59" spans="2:9">
      <c r="B59" s="68"/>
      <c r="C59" s="68"/>
      <c r="D59" s="68"/>
      <c r="E59" s="68"/>
      <c r="F59" s="68"/>
      <c r="G59" s="68"/>
      <c r="H59" s="68"/>
      <c r="I59" s="68"/>
    </row>
  </sheetData>
  <mergeCells count="49">
    <mergeCell ref="D54:F54"/>
    <mergeCell ref="C48:H48"/>
    <mergeCell ref="B25:B28"/>
    <mergeCell ref="C29:C32"/>
    <mergeCell ref="D58:F58"/>
    <mergeCell ref="G50:G51"/>
    <mergeCell ref="D55:F55"/>
    <mergeCell ref="D56:F56"/>
    <mergeCell ref="D57:F57"/>
    <mergeCell ref="D52:F52"/>
    <mergeCell ref="D53:F53"/>
    <mergeCell ref="B11:E11"/>
    <mergeCell ref="C13:C16"/>
    <mergeCell ref="D13:D16"/>
    <mergeCell ref="H49:H50"/>
    <mergeCell ref="B49:G49"/>
    <mergeCell ref="B50:B51"/>
    <mergeCell ref="C50:C51"/>
    <mergeCell ref="D50:F51"/>
    <mergeCell ref="B13:B16"/>
    <mergeCell ref="B47:I47"/>
    <mergeCell ref="D21:D24"/>
    <mergeCell ref="C25:C28"/>
    <mergeCell ref="B33:B36"/>
    <mergeCell ref="C33:C36"/>
    <mergeCell ref="D33:D36"/>
    <mergeCell ref="E33:E36"/>
    <mergeCell ref="B29:B32"/>
    <mergeCell ref="B21:B24"/>
    <mergeCell ref="B41:B44"/>
    <mergeCell ref="C41:C44"/>
    <mergeCell ref="D41:D44"/>
    <mergeCell ref="E41:E44"/>
    <mergeCell ref="B37:B40"/>
    <mergeCell ref="C17:C20"/>
    <mergeCell ref="D17:D20"/>
    <mergeCell ref="B17:B20"/>
    <mergeCell ref="E17:E20"/>
    <mergeCell ref="E29:E32"/>
    <mergeCell ref="A1:E7"/>
    <mergeCell ref="C37:C40"/>
    <mergeCell ref="D37:D40"/>
    <mergeCell ref="E37:E40"/>
    <mergeCell ref="D25:D28"/>
    <mergeCell ref="E25:E28"/>
    <mergeCell ref="E21:E24"/>
    <mergeCell ref="E13:E16"/>
    <mergeCell ref="D29:D32"/>
    <mergeCell ref="C21:C24"/>
  </mergeCells>
  <phoneticPr fontId="7" type="noConversion"/>
  <pageMargins left="0.78740157480314965" right="0.78740157480314965" top="0.98425196850393704" bottom="0.98425196850393704" header="0.51181102362204722" footer="0.51181102362204722"/>
  <pageSetup paperSize="9" scale="85" firstPageNumber="31" orientation="portrait" useFirstPageNumber="1" r:id="rId1"/>
  <headerFooter alignWithMargins="0">
    <oddFooter>&amp;CСтраница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P189"/>
  <sheetViews>
    <sheetView zoomScaleNormal="100" zoomScaleSheetLayoutView="100" workbookViewId="0">
      <selection activeCell="K7" sqref="K7"/>
    </sheetView>
  </sheetViews>
  <sheetFormatPr defaultRowHeight="12.75"/>
  <cols>
    <col min="1" max="1" width="2.7109375" style="68" customWidth="1"/>
    <col min="2" max="2" width="15.85546875" style="68" customWidth="1"/>
    <col min="3" max="3" width="17.28515625" style="68" customWidth="1"/>
    <col min="4" max="4" width="13.42578125" style="68" customWidth="1"/>
    <col min="5" max="5" width="15.85546875" style="68" customWidth="1"/>
    <col min="6" max="6" width="14.140625" style="68" customWidth="1"/>
    <col min="7" max="7" width="13" style="68" customWidth="1"/>
    <col min="8" max="16384" width="9.140625" style="68"/>
  </cols>
  <sheetData>
    <row r="1" spans="1:9" ht="15.75">
      <c r="A1" s="1487" t="s">
        <v>2198</v>
      </c>
      <c r="B1" s="1430"/>
      <c r="C1" s="1430"/>
      <c r="D1" s="1430"/>
      <c r="E1" s="1430"/>
      <c r="F1" s="1430"/>
      <c r="G1" s="1430"/>
      <c r="H1" s="424"/>
    </row>
    <row r="2" spans="1:9" ht="26.25" customHeight="1">
      <c r="A2" s="1430"/>
      <c r="B2" s="1430"/>
      <c r="C2" s="1430"/>
      <c r="D2" s="1430"/>
      <c r="E2" s="1430"/>
      <c r="F2" s="1430"/>
      <c r="G2" s="1430"/>
      <c r="H2"/>
    </row>
    <row r="3" spans="1:9">
      <c r="A3" s="1430"/>
      <c r="B3" s="1430"/>
      <c r="C3" s="1430"/>
      <c r="D3" s="1430"/>
      <c r="E3" s="1430"/>
      <c r="F3" s="1430"/>
      <c r="G3" s="1430"/>
      <c r="H3" s="425"/>
    </row>
    <row r="4" spans="1:9">
      <c r="A4" s="1430"/>
      <c r="B4" s="1430"/>
      <c r="C4" s="1430"/>
      <c r="D4" s="1430"/>
      <c r="E4" s="1430"/>
      <c r="F4" s="1430"/>
      <c r="G4" s="1430"/>
      <c r="H4" s="425"/>
    </row>
    <row r="5" spans="1:9" s="1" customFormat="1">
      <c r="A5" s="1430"/>
      <c r="B5" s="1430"/>
      <c r="C5" s="1430"/>
      <c r="D5" s="1430"/>
      <c r="E5" s="1430"/>
      <c r="F5" s="1430"/>
      <c r="G5" s="1430"/>
      <c r="H5" s="423"/>
    </row>
    <row r="6" spans="1:9" s="1" customFormat="1" ht="14.25" customHeight="1">
      <c r="A6" s="2"/>
      <c r="B6" s="2"/>
      <c r="C6" s="2"/>
      <c r="D6" s="2"/>
      <c r="E6" s="2"/>
      <c r="F6" s="2"/>
      <c r="G6" s="2"/>
    </row>
    <row r="7" spans="1:9" ht="15" thickBot="1">
      <c r="B7" s="2026" t="s">
        <v>781</v>
      </c>
      <c r="C7" s="2026"/>
      <c r="D7" s="2026"/>
      <c r="E7" s="2026"/>
      <c r="F7" s="2026"/>
      <c r="G7" s="2026"/>
    </row>
    <row r="8" spans="1:9" ht="10.5" customHeight="1">
      <c r="B8" s="1839" t="s">
        <v>358</v>
      </c>
      <c r="C8" s="1513" t="s">
        <v>359</v>
      </c>
      <c r="D8" s="1516" t="s">
        <v>453</v>
      </c>
      <c r="E8" s="1517"/>
      <c r="F8" s="1516" t="s">
        <v>772</v>
      </c>
      <c r="G8" s="1774"/>
      <c r="I8" s="55"/>
    </row>
    <row r="9" spans="1:9" ht="26.25" customHeight="1" thickBot="1">
      <c r="B9" s="1840"/>
      <c r="C9" s="1514"/>
      <c r="D9" s="148" t="s">
        <v>454</v>
      </c>
      <c r="E9" s="280" t="s">
        <v>455</v>
      </c>
      <c r="F9" s="279" t="s">
        <v>771</v>
      </c>
      <c r="G9" s="278" t="s">
        <v>457</v>
      </c>
    </row>
    <row r="10" spans="1:9">
      <c r="B10" s="335" t="s">
        <v>360</v>
      </c>
      <c r="C10" s="204">
        <v>6</v>
      </c>
      <c r="D10" s="1445">
        <v>0.09</v>
      </c>
      <c r="E10" s="1445">
        <v>3000</v>
      </c>
      <c r="F10" s="344">
        <v>44625</v>
      </c>
      <c r="G10" s="14">
        <v>40593</v>
      </c>
    </row>
    <row r="11" spans="1:9" ht="13.5" thickBot="1">
      <c r="B11" s="336" t="s">
        <v>361</v>
      </c>
      <c r="C11" s="270">
        <v>18</v>
      </c>
      <c r="D11" s="1498"/>
      <c r="E11" s="1497"/>
      <c r="F11" s="334">
        <v>48006</v>
      </c>
      <c r="G11" s="16">
        <v>43985</v>
      </c>
    </row>
    <row r="12" spans="1:9">
      <c r="B12" s="345" t="s">
        <v>362</v>
      </c>
      <c r="C12" s="216">
        <v>12</v>
      </c>
      <c r="D12" s="1445">
        <v>0.25</v>
      </c>
      <c r="E12" s="1497"/>
      <c r="F12" s="346">
        <v>48017</v>
      </c>
      <c r="G12" s="167">
        <v>43832</v>
      </c>
    </row>
    <row r="13" spans="1:9" ht="13.5" thickBot="1">
      <c r="B13" s="347" t="s">
        <v>363</v>
      </c>
      <c r="C13" s="348">
        <v>24</v>
      </c>
      <c r="D13" s="1498"/>
      <c r="E13" s="1497"/>
      <c r="F13" s="349">
        <v>51030</v>
      </c>
      <c r="G13" s="168">
        <v>46851</v>
      </c>
    </row>
    <row r="14" spans="1:9">
      <c r="B14" s="335" t="s">
        <v>364</v>
      </c>
      <c r="C14" s="204">
        <v>18</v>
      </c>
      <c r="D14" s="1445">
        <v>0.55000000000000004</v>
      </c>
      <c r="E14" s="1497"/>
      <c r="F14" s="344">
        <v>56175</v>
      </c>
      <c r="G14" s="14">
        <v>51534</v>
      </c>
    </row>
    <row r="15" spans="1:9" ht="13.5" thickBot="1">
      <c r="B15" s="336" t="s">
        <v>365</v>
      </c>
      <c r="C15" s="270">
        <v>35</v>
      </c>
      <c r="D15" s="1498"/>
      <c r="E15" s="1497"/>
      <c r="F15" s="334">
        <v>58832</v>
      </c>
      <c r="G15" s="16">
        <v>54180</v>
      </c>
    </row>
    <row r="16" spans="1:9">
      <c r="B16" s="345" t="s">
        <v>366</v>
      </c>
      <c r="C16" s="216">
        <v>24</v>
      </c>
      <c r="D16" s="1445">
        <v>1.5</v>
      </c>
      <c r="E16" s="1497"/>
      <c r="F16" s="346">
        <v>66150</v>
      </c>
      <c r="G16" s="167">
        <v>61808</v>
      </c>
    </row>
    <row r="17" spans="2:7" ht="13.5" thickBot="1">
      <c r="B17" s="347" t="s">
        <v>367</v>
      </c>
      <c r="C17" s="348">
        <v>43</v>
      </c>
      <c r="D17" s="1498"/>
      <c r="E17" s="1498"/>
      <c r="F17" s="349">
        <v>69605</v>
      </c>
      <c r="G17" s="168">
        <v>64922</v>
      </c>
    </row>
    <row r="18" spans="2:7">
      <c r="B18" s="335" t="s">
        <v>368</v>
      </c>
      <c r="C18" s="204">
        <v>36</v>
      </c>
      <c r="D18" s="1445">
        <v>1.1000000000000001</v>
      </c>
      <c r="E18" s="1445">
        <v>1500</v>
      </c>
      <c r="F18" s="344">
        <v>98028</v>
      </c>
      <c r="G18" s="14">
        <v>92642</v>
      </c>
    </row>
    <row r="19" spans="2:7" ht="13.5" thickBot="1">
      <c r="B19" s="336" t="s">
        <v>369</v>
      </c>
      <c r="C19" s="270">
        <v>58</v>
      </c>
      <c r="D19" s="1498"/>
      <c r="E19" s="1497"/>
      <c r="F19" s="334">
        <v>101598</v>
      </c>
      <c r="G19" s="16">
        <v>96201</v>
      </c>
    </row>
    <row r="20" spans="2:7">
      <c r="B20" s="345" t="s">
        <v>370</v>
      </c>
      <c r="C20" s="216">
        <v>42</v>
      </c>
      <c r="D20" s="1445">
        <v>2.2000000000000002</v>
      </c>
      <c r="E20" s="1497"/>
      <c r="F20" s="346">
        <v>113180</v>
      </c>
      <c r="G20" s="167">
        <v>106764</v>
      </c>
    </row>
    <row r="21" spans="2:7" ht="13.5" thickBot="1">
      <c r="B21" s="347" t="s">
        <v>371</v>
      </c>
      <c r="C21" s="348">
        <v>98</v>
      </c>
      <c r="D21" s="1498"/>
      <c r="E21" s="1497"/>
      <c r="F21" s="349">
        <v>117306</v>
      </c>
      <c r="G21" s="168">
        <v>110901</v>
      </c>
    </row>
    <row r="22" spans="2:7">
      <c r="B22" s="335" t="s">
        <v>372</v>
      </c>
      <c r="C22" s="204">
        <v>60</v>
      </c>
      <c r="D22" s="1445">
        <v>7.5</v>
      </c>
      <c r="E22" s="1497"/>
      <c r="F22" s="344">
        <v>114219</v>
      </c>
      <c r="G22" s="14">
        <v>107069</v>
      </c>
    </row>
    <row r="23" spans="2:7" ht="13.5" thickBot="1">
      <c r="B23" s="336" t="s">
        <v>373</v>
      </c>
      <c r="C23" s="270">
        <v>180</v>
      </c>
      <c r="D23" s="1498"/>
      <c r="E23" s="1498"/>
      <c r="F23" s="334">
        <v>145247</v>
      </c>
      <c r="G23" s="16">
        <v>138338</v>
      </c>
    </row>
    <row r="24" spans="2:7" ht="13.5" thickBot="1">
      <c r="B24" s="350" t="s">
        <v>374</v>
      </c>
      <c r="C24" s="223">
        <v>315</v>
      </c>
      <c r="D24" s="47">
        <v>7.5</v>
      </c>
      <c r="E24" s="1445">
        <v>1000</v>
      </c>
      <c r="F24" s="376">
        <v>192003.99999999997</v>
      </c>
      <c r="G24" s="170">
        <v>183885</v>
      </c>
    </row>
    <row r="25" spans="2:7" ht="13.5" thickBot="1">
      <c r="B25" s="438" t="s">
        <v>777</v>
      </c>
      <c r="C25" s="431">
        <v>630</v>
      </c>
      <c r="D25" s="53">
        <v>22</v>
      </c>
      <c r="E25" s="1498"/>
      <c r="F25" s="53" t="s">
        <v>134</v>
      </c>
      <c r="G25" s="53" t="s">
        <v>134</v>
      </c>
    </row>
    <row r="26" spans="2:7">
      <c r="B26" s="2054" t="s">
        <v>779</v>
      </c>
      <c r="C26" s="2056">
        <v>780</v>
      </c>
      <c r="D26" s="11">
        <v>18.5</v>
      </c>
      <c r="E26" s="1445">
        <v>750</v>
      </c>
      <c r="F26" s="11" t="s">
        <v>134</v>
      </c>
      <c r="G26" s="11" t="s">
        <v>134</v>
      </c>
    </row>
    <row r="27" spans="2:7" ht="15.95" customHeight="1" thickBot="1">
      <c r="B27" s="2055"/>
      <c r="C27" s="1616"/>
      <c r="D27" s="13">
        <v>30</v>
      </c>
      <c r="E27" s="1498"/>
      <c r="F27" s="13" t="s">
        <v>134</v>
      </c>
      <c r="G27" s="13" t="s">
        <v>134</v>
      </c>
    </row>
    <row r="28" spans="2:7" ht="16.5" customHeight="1">
      <c r="B28" s="343"/>
      <c r="C28" s="25"/>
      <c r="D28" s="25"/>
      <c r="E28" s="25"/>
      <c r="F28" s="25"/>
      <c r="G28" s="24"/>
    </row>
    <row r="29" spans="2:7" ht="17.25" customHeight="1">
      <c r="B29" s="398" t="s">
        <v>782</v>
      </c>
      <c r="C29" s="399"/>
      <c r="D29" s="399"/>
      <c r="E29" s="399"/>
      <c r="F29" s="399"/>
      <c r="G29" s="400"/>
    </row>
    <row r="30" spans="2:7" ht="15" customHeight="1">
      <c r="B30" s="401"/>
      <c r="C30" s="399"/>
      <c r="D30" s="400"/>
      <c r="E30" s="402"/>
      <c r="F30" s="402"/>
      <c r="G30" s="402"/>
    </row>
    <row r="31" spans="2:7" ht="44.25" customHeight="1">
      <c r="B31" s="2057" t="s">
        <v>776</v>
      </c>
      <c r="C31" s="2057"/>
      <c r="D31" s="2057"/>
      <c r="E31" s="2057"/>
      <c r="F31" s="2057"/>
      <c r="G31" s="2057"/>
    </row>
    <row r="32" spans="2:7" ht="15.95" customHeight="1">
      <c r="B32" s="337"/>
      <c r="C32" s="337"/>
      <c r="D32" s="337"/>
      <c r="E32" s="337"/>
      <c r="F32" s="337"/>
      <c r="G32" s="337"/>
    </row>
    <row r="33" spans="2:7" ht="15.95" customHeight="1" thickBot="1">
      <c r="B33" s="337"/>
      <c r="C33" s="2046" t="s">
        <v>1266</v>
      </c>
      <c r="D33" s="2046"/>
      <c r="E33" s="2046"/>
      <c r="F33" s="2046"/>
      <c r="G33" s="337"/>
    </row>
    <row r="34" spans="2:7" ht="14.25" hidden="1" customHeight="1">
      <c r="B34" s="140"/>
      <c r="C34" s="142"/>
      <c r="D34" s="6"/>
    </row>
    <row r="35" spans="2:7" ht="14.25" hidden="1" customHeight="1">
      <c r="B35" s="140"/>
      <c r="C35" s="142"/>
      <c r="D35" s="6"/>
    </row>
    <row r="36" spans="2:7" ht="14.25" customHeight="1">
      <c r="B36" s="2058" t="s">
        <v>1267</v>
      </c>
      <c r="C36" s="2047" t="s">
        <v>1268</v>
      </c>
      <c r="D36" s="2048"/>
      <c r="E36" s="2048"/>
      <c r="F36" s="2049"/>
    </row>
    <row r="37" spans="2:7" ht="14.25" customHeight="1" thickBot="1">
      <c r="B37" s="2059"/>
      <c r="C37" s="504" t="s">
        <v>1343</v>
      </c>
      <c r="D37" s="504" t="s">
        <v>1344</v>
      </c>
      <c r="E37" s="504" t="s">
        <v>1345</v>
      </c>
      <c r="F37" s="505" t="s">
        <v>1346</v>
      </c>
    </row>
    <row r="38" spans="2:7" ht="14.25" customHeight="1">
      <c r="B38" s="506" t="s">
        <v>1269</v>
      </c>
      <c r="C38" s="39">
        <v>34730</v>
      </c>
      <c r="D38" s="11">
        <v>36581.5</v>
      </c>
      <c r="E38" s="224">
        <v>39847.5</v>
      </c>
      <c r="F38" s="508">
        <v>41710.5</v>
      </c>
    </row>
    <row r="39" spans="2:7" ht="14.25" customHeight="1">
      <c r="B39" s="506" t="s">
        <v>1270</v>
      </c>
      <c r="C39" s="39">
        <v>34730</v>
      </c>
      <c r="D39" s="11">
        <v>36581.5</v>
      </c>
      <c r="E39" s="224">
        <v>39847.5</v>
      </c>
      <c r="F39" s="508">
        <v>41710.5</v>
      </c>
    </row>
    <row r="40" spans="2:7" ht="14.25" customHeight="1">
      <c r="B40" s="506" t="s">
        <v>1271</v>
      </c>
      <c r="C40" s="39">
        <v>34730</v>
      </c>
      <c r="D40" s="11">
        <v>36581.5</v>
      </c>
      <c r="E40" s="224">
        <v>39847.5</v>
      </c>
      <c r="F40" s="508">
        <v>41710.5</v>
      </c>
    </row>
    <row r="41" spans="2:7" ht="14.25" customHeight="1">
      <c r="B41" s="506" t="s">
        <v>1272</v>
      </c>
      <c r="C41" s="39">
        <v>34730</v>
      </c>
      <c r="D41" s="11">
        <v>36581.5</v>
      </c>
      <c r="E41" s="224">
        <v>39847.5</v>
      </c>
      <c r="F41" s="508">
        <v>41710.5</v>
      </c>
    </row>
    <row r="42" spans="2:7" ht="14.25" customHeight="1">
      <c r="B42" s="506" t="s">
        <v>1273</v>
      </c>
      <c r="C42" s="39">
        <v>35178.5</v>
      </c>
      <c r="D42" s="11">
        <v>37030</v>
      </c>
      <c r="E42" s="224">
        <v>40296</v>
      </c>
      <c r="F42" s="508">
        <v>42159</v>
      </c>
    </row>
    <row r="43" spans="2:7" ht="14.25" customHeight="1">
      <c r="B43" s="506" t="s">
        <v>1274</v>
      </c>
      <c r="C43" s="39">
        <v>35178.5</v>
      </c>
      <c r="D43" s="11">
        <v>37030</v>
      </c>
      <c r="E43" s="224">
        <v>40296</v>
      </c>
      <c r="F43" s="508">
        <v>42159</v>
      </c>
    </row>
    <row r="44" spans="2:7" ht="14.25" customHeight="1">
      <c r="B44" s="506" t="s">
        <v>1275</v>
      </c>
      <c r="C44" s="39">
        <v>35500.5</v>
      </c>
      <c r="D44" s="11">
        <v>37743</v>
      </c>
      <c r="E44" s="224">
        <v>41262</v>
      </c>
      <c r="F44" s="508">
        <v>43504.5</v>
      </c>
    </row>
    <row r="45" spans="2:7" ht="14.25" customHeight="1">
      <c r="B45" s="506" t="s">
        <v>1276</v>
      </c>
      <c r="C45" s="39">
        <v>45747</v>
      </c>
      <c r="D45" s="11">
        <v>47345.499999999993</v>
      </c>
      <c r="E45" s="224">
        <v>51508.499999999993</v>
      </c>
      <c r="F45" s="508">
        <v>53118.499999999993</v>
      </c>
    </row>
    <row r="46" spans="2:7" ht="14.25" customHeight="1">
      <c r="B46" s="506" t="s">
        <v>1277</v>
      </c>
      <c r="C46" s="39">
        <v>56257.999999999993</v>
      </c>
      <c r="D46" s="11">
        <v>60673.999999999993</v>
      </c>
      <c r="E46" s="224">
        <v>62663.499999999993</v>
      </c>
      <c r="F46" s="508">
        <v>67079.5</v>
      </c>
    </row>
    <row r="47" spans="2:7" ht="14.25" customHeight="1" thickBot="1">
      <c r="B47" s="507" t="s">
        <v>1278</v>
      </c>
      <c r="C47" s="44">
        <v>68494</v>
      </c>
      <c r="D47" s="13">
        <v>71311.5</v>
      </c>
      <c r="E47" s="212">
        <v>74899.5</v>
      </c>
      <c r="F47" s="509">
        <v>77717</v>
      </c>
    </row>
    <row r="48" spans="2:7" ht="14.25" customHeight="1">
      <c r="B48" s="599" t="s">
        <v>1347</v>
      </c>
      <c r="C48" s="600"/>
      <c r="D48" s="400"/>
      <c r="E48" s="402"/>
      <c r="F48" s="402"/>
    </row>
    <row r="49" spans="2:7" ht="14.25" customHeight="1">
      <c r="B49" s="599" t="s">
        <v>1348</v>
      </c>
      <c r="C49" s="600"/>
      <c r="D49" s="400"/>
      <c r="E49" s="402"/>
      <c r="F49" s="402"/>
    </row>
    <row r="50" spans="2:7" ht="14.25" customHeight="1">
      <c r="B50" s="599" t="s">
        <v>1349</v>
      </c>
      <c r="C50" s="600"/>
      <c r="D50" s="400"/>
      <c r="E50" s="402"/>
      <c r="F50" s="402"/>
    </row>
    <row r="51" spans="2:7" ht="14.25" customHeight="1">
      <c r="B51" s="140"/>
      <c r="C51" s="142"/>
      <c r="D51" s="6"/>
    </row>
    <row r="52" spans="2:7" ht="15" customHeight="1">
      <c r="B52" s="1838" t="s">
        <v>440</v>
      </c>
      <c r="C52" s="1838"/>
      <c r="D52" s="1838"/>
      <c r="E52" s="1838"/>
      <c r="F52" s="1838"/>
      <c r="G52" s="1838"/>
    </row>
    <row r="53" spans="2:7" ht="6.75" customHeight="1" thickBot="1"/>
    <row r="54" spans="2:7" ht="13.5" thickBot="1">
      <c r="B54" s="1876" t="s">
        <v>439</v>
      </c>
      <c r="C54" s="2062"/>
      <c r="D54" s="108" t="s">
        <v>174</v>
      </c>
      <c r="E54" s="403" t="s">
        <v>1051</v>
      </c>
      <c r="F54" s="403"/>
      <c r="G54" s="403"/>
    </row>
    <row r="55" spans="2:7">
      <c r="B55" s="2063" t="s">
        <v>458</v>
      </c>
      <c r="C55" s="2064"/>
      <c r="D55" s="14">
        <v>59316.999999999993</v>
      </c>
      <c r="E55" s="403" t="s">
        <v>780</v>
      </c>
      <c r="F55" s="403"/>
      <c r="G55" s="403"/>
    </row>
    <row r="56" spans="2:7">
      <c r="B56" s="2060" t="s">
        <v>459</v>
      </c>
      <c r="C56" s="2061"/>
      <c r="D56" s="176">
        <v>47012</v>
      </c>
      <c r="E56" s="404"/>
      <c r="F56" s="404"/>
      <c r="G56" s="404"/>
    </row>
    <row r="57" spans="2:7" ht="13.5" thickBot="1">
      <c r="B57" s="2050" t="s">
        <v>460</v>
      </c>
      <c r="C57" s="2051"/>
      <c r="D57" s="178">
        <v>46402.5</v>
      </c>
      <c r="F57" s="24"/>
    </row>
    <row r="58" spans="2:7">
      <c r="B58" s="341"/>
      <c r="C58" s="341"/>
      <c r="D58" s="25"/>
      <c r="F58" s="24"/>
    </row>
    <row r="59" spans="2:7">
      <c r="B59" s="341"/>
      <c r="C59" s="341"/>
      <c r="D59" s="25"/>
      <c r="F59" s="24"/>
    </row>
    <row r="60" spans="2:7" ht="42.75" customHeight="1">
      <c r="B60" s="2052" t="s">
        <v>1052</v>
      </c>
      <c r="C60" s="2053"/>
      <c r="D60" s="2053"/>
      <c r="E60" s="2053"/>
      <c r="F60" s="2053"/>
      <c r="G60" s="2053"/>
    </row>
    <row r="61" spans="2:7" ht="15">
      <c r="B61" s="2034" t="s">
        <v>467</v>
      </c>
      <c r="C61" s="2034"/>
      <c r="D61" s="2034"/>
      <c r="E61" s="2034"/>
      <c r="F61" s="2034"/>
      <c r="G61" s="2034"/>
    </row>
    <row r="62" spans="2:7" ht="15">
      <c r="B62" s="388" t="s">
        <v>461</v>
      </c>
      <c r="C62" s="389"/>
      <c r="D62" s="389"/>
      <c r="E62" s="402"/>
      <c r="F62" s="389" t="s">
        <v>1055</v>
      </c>
      <c r="G62" s="389"/>
    </row>
    <row r="63" spans="2:7" ht="15">
      <c r="B63" s="388" t="s">
        <v>463</v>
      </c>
      <c r="C63" s="389"/>
      <c r="D63" s="389"/>
      <c r="E63" s="402"/>
      <c r="F63" s="389" t="s">
        <v>1055</v>
      </c>
      <c r="G63" s="389"/>
    </row>
    <row r="64" spans="2:7" ht="15">
      <c r="B64" s="388" t="s">
        <v>462</v>
      </c>
      <c r="C64" s="389"/>
      <c r="D64" s="389"/>
      <c r="E64" s="402"/>
      <c r="F64" s="389" t="s">
        <v>1055</v>
      </c>
      <c r="G64" s="389"/>
    </row>
    <row r="65" spans="2:7" ht="15">
      <c r="B65" s="388" t="s">
        <v>464</v>
      </c>
      <c r="C65" s="389"/>
      <c r="D65" s="389"/>
      <c r="E65" s="402"/>
      <c r="F65" s="389" t="s">
        <v>1055</v>
      </c>
      <c r="G65" s="389"/>
    </row>
    <row r="66" spans="2:7" ht="15">
      <c r="B66" s="388" t="s">
        <v>465</v>
      </c>
      <c r="C66" s="389"/>
      <c r="D66" s="389"/>
      <c r="E66" s="402"/>
      <c r="F66" s="389" t="s">
        <v>1055</v>
      </c>
      <c r="G66" s="389"/>
    </row>
    <row r="67" spans="2:7" ht="15">
      <c r="B67" s="388" t="s">
        <v>466</v>
      </c>
      <c r="C67" s="389"/>
      <c r="D67" s="389"/>
      <c r="E67" s="402"/>
      <c r="F67" s="389" t="s">
        <v>1055</v>
      </c>
      <c r="G67" s="389"/>
    </row>
    <row r="68" spans="2:7" ht="14.25" customHeight="1">
      <c r="B68" s="405"/>
      <c r="C68" s="389"/>
      <c r="D68" s="389"/>
      <c r="E68" s="389"/>
      <c r="F68" s="389"/>
      <c r="G68" s="389"/>
    </row>
    <row r="69" spans="2:7" ht="33" customHeight="1">
      <c r="B69" s="2033" t="s">
        <v>1053</v>
      </c>
      <c r="C69" s="2034"/>
      <c r="D69" s="2034"/>
      <c r="E69" s="2034"/>
      <c r="F69" s="2034"/>
      <c r="G69" s="2034"/>
    </row>
    <row r="70" spans="2:7" ht="15">
      <c r="B70" s="2034" t="s">
        <v>468</v>
      </c>
      <c r="C70" s="2034"/>
      <c r="D70" s="2034"/>
      <c r="E70" s="2034"/>
      <c r="F70" s="2034"/>
      <c r="G70" s="2034"/>
    </row>
    <row r="71" spans="2:7" ht="15">
      <c r="B71" s="388" t="s">
        <v>469</v>
      </c>
      <c r="C71" s="389"/>
      <c r="D71" s="389"/>
      <c r="E71" s="402"/>
      <c r="F71" s="389" t="s">
        <v>1055</v>
      </c>
      <c r="G71" s="389"/>
    </row>
    <row r="72" spans="2:7" ht="15">
      <c r="B72" s="388" t="s">
        <v>470</v>
      </c>
      <c r="C72" s="389"/>
      <c r="D72" s="389"/>
      <c r="E72" s="402"/>
      <c r="F72" s="389" t="s">
        <v>1055</v>
      </c>
      <c r="G72" s="389"/>
    </row>
    <row r="73" spans="2:7" ht="15">
      <c r="B73" s="388" t="s">
        <v>462</v>
      </c>
      <c r="C73" s="389"/>
      <c r="D73" s="389"/>
      <c r="E73" s="402"/>
      <c r="F73" s="389" t="s">
        <v>1055</v>
      </c>
      <c r="G73" s="389"/>
    </row>
    <row r="74" spans="2:7" ht="15">
      <c r="B74" s="388" t="s">
        <v>465</v>
      </c>
      <c r="C74" s="389"/>
      <c r="D74" s="389"/>
      <c r="E74" s="402"/>
      <c r="F74" s="389" t="s">
        <v>1055</v>
      </c>
      <c r="G74" s="389"/>
    </row>
    <row r="75" spans="2:7" ht="12" customHeight="1">
      <c r="B75" s="388" t="s">
        <v>466</v>
      </c>
      <c r="C75" s="389"/>
      <c r="D75" s="389"/>
      <c r="E75" s="402"/>
      <c r="F75" s="389" t="s">
        <v>1055</v>
      </c>
      <c r="G75" s="389"/>
    </row>
    <row r="76" spans="2:7" ht="13.5" customHeight="1">
      <c r="B76" s="405"/>
      <c r="C76" s="389"/>
      <c r="D76" s="389"/>
      <c r="E76" s="389"/>
      <c r="F76" s="389"/>
      <c r="G76" s="389"/>
    </row>
    <row r="77" spans="2:7" ht="33" customHeight="1">
      <c r="B77" s="2033" t="s">
        <v>1054</v>
      </c>
      <c r="C77" s="2034"/>
      <c r="D77" s="2034"/>
      <c r="E77" s="2034"/>
      <c r="F77" s="2034"/>
      <c r="G77" s="2034"/>
    </row>
    <row r="78" spans="2:7" ht="15">
      <c r="B78" s="2034" t="s">
        <v>471</v>
      </c>
      <c r="C78" s="2034"/>
      <c r="D78" s="2034"/>
      <c r="E78" s="2034"/>
      <c r="F78" s="2034"/>
      <c r="G78" s="2034"/>
    </row>
    <row r="79" spans="2:7" ht="15">
      <c r="B79" s="388" t="s">
        <v>472</v>
      </c>
      <c r="C79" s="389"/>
      <c r="D79" s="389"/>
      <c r="E79" s="402"/>
      <c r="F79" s="389" t="s">
        <v>1055</v>
      </c>
      <c r="G79" s="389"/>
    </row>
    <row r="80" spans="2:7" ht="12.75" customHeight="1">
      <c r="B80" s="388" t="s">
        <v>473</v>
      </c>
      <c r="C80" s="389"/>
      <c r="D80" s="389"/>
      <c r="E80" s="402"/>
      <c r="F80" s="389" t="s">
        <v>1055</v>
      </c>
      <c r="G80" s="389"/>
    </row>
    <row r="81" spans="2:16" ht="12.75" customHeight="1">
      <c r="B81" s="388"/>
      <c r="C81" s="389"/>
      <c r="D81" s="389"/>
      <c r="E81" s="402"/>
      <c r="F81" s="389"/>
      <c r="G81" s="389"/>
    </row>
    <row r="82" spans="2:16" ht="12.75" customHeight="1">
      <c r="B82" s="388"/>
      <c r="C82" s="389"/>
      <c r="D82" s="389"/>
      <c r="E82" s="402"/>
      <c r="F82" s="389"/>
      <c r="G82" s="389"/>
    </row>
    <row r="83" spans="2:16" s="1" customFormat="1" ht="11.25" customHeight="1">
      <c r="G83" s="62"/>
      <c r="L83" s="68"/>
      <c r="M83" s="68"/>
      <c r="N83" s="68"/>
      <c r="O83" s="68"/>
      <c r="P83" s="68"/>
    </row>
    <row r="84" spans="2:16" s="84" customFormat="1" ht="15.75" thickBot="1">
      <c r="B84" s="1591" t="s">
        <v>474</v>
      </c>
      <c r="C84" s="1591"/>
      <c r="D84" s="1591"/>
      <c r="E84" s="1591"/>
      <c r="F84" s="355"/>
      <c r="G84" s="48"/>
      <c r="L84" s="68"/>
      <c r="M84" s="68"/>
      <c r="N84" s="68"/>
      <c r="O84" s="68"/>
      <c r="P84" s="68"/>
    </row>
    <row r="85" spans="2:16" ht="15">
      <c r="B85" s="1432" t="s">
        <v>475</v>
      </c>
      <c r="C85" s="1434" t="s">
        <v>476</v>
      </c>
      <c r="D85" s="1434" t="s">
        <v>985</v>
      </c>
      <c r="E85" s="2043" t="s">
        <v>456</v>
      </c>
      <c r="F85" s="355"/>
      <c r="G85" s="342"/>
    </row>
    <row r="86" spans="2:16" ht="15">
      <c r="B86" s="2038"/>
      <c r="C86" s="1725"/>
      <c r="D86" s="1725"/>
      <c r="E86" s="2044"/>
      <c r="F86" s="355"/>
      <c r="G86" s="342"/>
    </row>
    <row r="87" spans="2:16" ht="13.5" thickBot="1">
      <c r="B87" s="1571"/>
      <c r="C87" s="1572"/>
      <c r="D87" s="1572"/>
      <c r="E87" s="2045"/>
      <c r="F87" s="342"/>
      <c r="G87" s="342"/>
    </row>
    <row r="88" spans="2:16" ht="13.5" thickBot="1">
      <c r="B88" s="356">
        <v>1</v>
      </c>
      <c r="C88" s="52" t="s">
        <v>477</v>
      </c>
      <c r="D88" s="52" t="s">
        <v>483</v>
      </c>
      <c r="E88" s="103">
        <v>8510</v>
      </c>
      <c r="F88" s="342"/>
      <c r="G88" s="342"/>
    </row>
    <row r="89" spans="2:16">
      <c r="B89" s="2039">
        <v>2</v>
      </c>
      <c r="C89" s="1834" t="s">
        <v>478</v>
      </c>
      <c r="D89" s="43" t="s">
        <v>487</v>
      </c>
      <c r="E89" s="186">
        <v>9177</v>
      </c>
      <c r="F89" s="342"/>
      <c r="G89" s="357"/>
    </row>
    <row r="90" spans="2:16">
      <c r="B90" s="2040"/>
      <c r="C90" s="1986"/>
      <c r="D90" s="39">
        <v>7.5</v>
      </c>
      <c r="E90" s="181">
        <v>9694.5</v>
      </c>
      <c r="F90" s="342"/>
      <c r="G90" s="342"/>
    </row>
    <row r="91" spans="2:16">
      <c r="B91" s="2040"/>
      <c r="C91" s="1986"/>
      <c r="D91" s="358">
        <v>11</v>
      </c>
      <c r="E91" s="181">
        <v>9947.5</v>
      </c>
      <c r="F91" s="342"/>
      <c r="G91" s="342"/>
    </row>
    <row r="92" spans="2:16">
      <c r="B92" s="2040"/>
      <c r="C92" s="1986"/>
      <c r="D92" s="289">
        <v>15</v>
      </c>
      <c r="E92" s="161">
        <v>10039.5</v>
      </c>
      <c r="F92" s="342"/>
      <c r="G92" s="342"/>
    </row>
    <row r="93" spans="2:16">
      <c r="B93" s="2040"/>
      <c r="C93" s="1986"/>
      <c r="D93" s="40">
        <v>18.5</v>
      </c>
      <c r="E93" s="161">
        <v>10764</v>
      </c>
      <c r="F93" s="342"/>
      <c r="G93" s="342"/>
    </row>
    <row r="94" spans="2:16">
      <c r="B94" s="2040"/>
      <c r="C94" s="1986"/>
      <c r="D94" s="289">
        <v>22</v>
      </c>
      <c r="E94" s="161">
        <v>13627.499999999998</v>
      </c>
      <c r="F94" s="342"/>
      <c r="G94" s="342"/>
    </row>
    <row r="95" spans="2:16" ht="13.5" thickBot="1">
      <c r="B95" s="2041"/>
      <c r="C95" s="1835"/>
      <c r="D95" s="359">
        <v>30</v>
      </c>
      <c r="E95" s="182">
        <v>17135</v>
      </c>
      <c r="F95" s="342"/>
      <c r="G95" s="342"/>
    </row>
    <row r="96" spans="2:16" ht="13.5" thickBot="1">
      <c r="B96" s="356" t="s">
        <v>481</v>
      </c>
      <c r="C96" s="52" t="s">
        <v>479</v>
      </c>
      <c r="D96" s="360" t="s">
        <v>484</v>
      </c>
      <c r="E96" s="103" t="s">
        <v>134</v>
      </c>
      <c r="F96" s="342"/>
      <c r="G96" s="342"/>
    </row>
    <row r="97" spans="1:8" ht="29.25" customHeight="1">
      <c r="B97" s="2042" t="s">
        <v>482</v>
      </c>
      <c r="C97" s="2042"/>
      <c r="D97" s="2042"/>
      <c r="E97" s="2042"/>
      <c r="F97" s="243"/>
      <c r="G97" s="243"/>
    </row>
    <row r="98" spans="1:8" ht="5.45" hidden="1" customHeight="1">
      <c r="B98" s="2027" t="s">
        <v>480</v>
      </c>
      <c r="C98" s="2027"/>
      <c r="D98" s="2027"/>
      <c r="E98" s="2027"/>
      <c r="F98" s="2027"/>
      <c r="G98" s="2027"/>
      <c r="H98" s="283"/>
    </row>
    <row r="99" spans="1:8">
      <c r="B99" s="2027"/>
      <c r="C99" s="2027"/>
      <c r="D99" s="2027"/>
      <c r="E99" s="2027"/>
      <c r="F99" s="2027"/>
      <c r="G99" s="2027"/>
      <c r="H99" s="283"/>
    </row>
    <row r="100" spans="1:8">
      <c r="B100" s="2027"/>
      <c r="C100" s="2027"/>
      <c r="D100" s="2027"/>
      <c r="E100" s="2027"/>
      <c r="F100" s="2027"/>
      <c r="G100" s="2027"/>
      <c r="H100" s="283"/>
    </row>
    <row r="101" spans="1:8">
      <c r="B101" s="2027"/>
      <c r="C101" s="2027"/>
      <c r="D101" s="2027"/>
      <c r="E101" s="2027"/>
      <c r="F101" s="2027"/>
      <c r="G101" s="2027"/>
      <c r="H101" s="283"/>
    </row>
    <row r="102" spans="1:8" ht="7.5" customHeight="1">
      <c r="B102" s="361"/>
      <c r="C102" s="361"/>
      <c r="D102" s="361"/>
      <c r="E102" s="361"/>
      <c r="F102" s="361"/>
      <c r="G102" s="361"/>
      <c r="H102" s="283"/>
    </row>
    <row r="103" spans="1:8" ht="15">
      <c r="B103" s="1494" t="s">
        <v>994</v>
      </c>
      <c r="C103" s="1494"/>
      <c r="D103" s="1494"/>
      <c r="E103" s="1494"/>
      <c r="F103" s="1494"/>
      <c r="G103" s="362"/>
      <c r="H103" s="283"/>
    </row>
    <row r="104" spans="1:8" ht="13.5" thickBot="1">
      <c r="A104" s="152"/>
      <c r="B104" s="2024" t="s">
        <v>995</v>
      </c>
      <c r="C104" s="2024"/>
      <c r="D104" s="2024"/>
      <c r="E104" s="2024"/>
      <c r="F104" s="2024"/>
      <c r="G104" s="361"/>
    </row>
    <row r="105" spans="1:8" ht="12.75" customHeight="1">
      <c r="A105" s="152"/>
      <c r="B105" s="1839" t="s">
        <v>476</v>
      </c>
      <c r="C105" s="1839" t="s">
        <v>985</v>
      </c>
      <c r="D105" s="1839" t="s">
        <v>359</v>
      </c>
      <c r="E105" s="1839" t="s">
        <v>992</v>
      </c>
      <c r="F105" s="1839" t="s">
        <v>993</v>
      </c>
      <c r="G105" s="342"/>
    </row>
    <row r="106" spans="1:8" ht="12.75" customHeight="1">
      <c r="A106" s="152"/>
      <c r="B106" s="2029"/>
      <c r="C106" s="2029"/>
      <c r="D106" s="2029"/>
      <c r="E106" s="2029"/>
      <c r="F106" s="2029"/>
      <c r="G106" s="342"/>
    </row>
    <row r="107" spans="1:8" ht="6.75" customHeight="1">
      <c r="A107" s="152"/>
      <c r="B107" s="2029"/>
      <c r="C107" s="2029"/>
      <c r="D107" s="2029"/>
      <c r="E107" s="2029"/>
      <c r="F107" s="2029"/>
      <c r="G107" s="342"/>
    </row>
    <row r="108" spans="1:8" ht="4.5" customHeight="1" thickBot="1">
      <c r="A108" s="152"/>
      <c r="B108" s="1840"/>
      <c r="C108" s="2029"/>
      <c r="D108" s="2029"/>
      <c r="E108" s="2029"/>
      <c r="F108" s="1840"/>
      <c r="G108" s="342"/>
    </row>
    <row r="109" spans="1:8" ht="12.75" customHeight="1">
      <c r="A109" s="152"/>
      <c r="B109" s="2030" t="s">
        <v>478</v>
      </c>
      <c r="C109" s="363">
        <v>0.18</v>
      </c>
      <c r="D109" s="364">
        <v>6</v>
      </c>
      <c r="E109" s="43">
        <v>13638.999999999998</v>
      </c>
      <c r="F109" s="203">
        <v>29623.999999999996</v>
      </c>
      <c r="G109" s="342"/>
    </row>
    <row r="110" spans="1:8" ht="12.75" customHeight="1">
      <c r="A110" s="152"/>
      <c r="B110" s="2031"/>
      <c r="C110" s="351">
        <v>0.18</v>
      </c>
      <c r="D110" s="352">
        <v>12</v>
      </c>
      <c r="E110" s="40">
        <v>13914.999999999998</v>
      </c>
      <c r="F110" s="161">
        <v>29945.999999999996</v>
      </c>
      <c r="G110" s="342"/>
    </row>
    <row r="111" spans="1:8" ht="12.75" customHeight="1">
      <c r="A111" s="152"/>
      <c r="B111" s="2031"/>
      <c r="C111" s="351">
        <v>0.18</v>
      </c>
      <c r="D111" s="352">
        <v>18</v>
      </c>
      <c r="E111" s="40">
        <v>15559.499999999998</v>
      </c>
      <c r="F111" s="161">
        <v>34178</v>
      </c>
      <c r="G111" s="342"/>
    </row>
    <row r="112" spans="1:8" ht="12.75" customHeight="1">
      <c r="A112" s="152"/>
      <c r="B112" s="2031"/>
      <c r="C112" s="351">
        <v>0.25</v>
      </c>
      <c r="D112" s="352">
        <v>6</v>
      </c>
      <c r="E112" s="353" t="s">
        <v>134</v>
      </c>
      <c r="F112" s="354" t="s">
        <v>134</v>
      </c>
      <c r="G112" s="342"/>
    </row>
    <row r="113" spans="1:7" ht="12.75" customHeight="1">
      <c r="A113" s="152"/>
      <c r="B113" s="2031"/>
      <c r="C113" s="351">
        <v>0.25</v>
      </c>
      <c r="D113" s="352">
        <v>12</v>
      </c>
      <c r="E113" s="40">
        <v>13914.999999999998</v>
      </c>
      <c r="F113" s="161">
        <v>29945.999999999996</v>
      </c>
      <c r="G113" s="342"/>
    </row>
    <row r="114" spans="1:7" ht="12.75" customHeight="1">
      <c r="A114" s="152"/>
      <c r="B114" s="2031"/>
      <c r="C114" s="351">
        <v>0.25</v>
      </c>
      <c r="D114" s="352">
        <v>18</v>
      </c>
      <c r="E114" s="40">
        <v>15559.499999999998</v>
      </c>
      <c r="F114" s="161">
        <v>34178</v>
      </c>
      <c r="G114" s="342"/>
    </row>
    <row r="115" spans="1:7" ht="12.75" customHeight="1">
      <c r="A115" s="152"/>
      <c r="B115" s="2031"/>
      <c r="C115" s="351">
        <v>0.25</v>
      </c>
      <c r="D115" s="352">
        <v>24</v>
      </c>
      <c r="E115" s="40">
        <v>16180.499999999998</v>
      </c>
      <c r="F115" s="161">
        <v>34948.5</v>
      </c>
      <c r="G115" s="342"/>
    </row>
    <row r="116" spans="1:7" ht="12.75" customHeight="1">
      <c r="A116" s="152"/>
      <c r="B116" s="2031"/>
      <c r="C116" s="351">
        <v>0.25</v>
      </c>
      <c r="D116" s="352">
        <v>30</v>
      </c>
      <c r="E116" s="40">
        <v>17261.5</v>
      </c>
      <c r="F116" s="161">
        <v>36547</v>
      </c>
      <c r="G116" s="342"/>
    </row>
    <row r="117" spans="1:7" ht="12.75" customHeight="1">
      <c r="A117" s="152"/>
      <c r="B117" s="2031"/>
      <c r="C117" s="351">
        <v>0.25</v>
      </c>
      <c r="D117" s="352">
        <v>42</v>
      </c>
      <c r="E117" s="40">
        <v>18273.5</v>
      </c>
      <c r="F117" s="161">
        <v>38582.5</v>
      </c>
      <c r="G117" s="342"/>
    </row>
    <row r="118" spans="1:7" ht="12.75" customHeight="1">
      <c r="A118" s="152"/>
      <c r="B118" s="2031"/>
      <c r="C118" s="351">
        <v>0.37</v>
      </c>
      <c r="D118" s="353">
        <v>12</v>
      </c>
      <c r="E118" s="353" t="s">
        <v>134</v>
      </c>
      <c r="F118" s="354" t="s">
        <v>134</v>
      </c>
      <c r="G118" s="342"/>
    </row>
    <row r="119" spans="1:7" ht="12.75" customHeight="1">
      <c r="A119" s="152"/>
      <c r="B119" s="2031"/>
      <c r="C119" s="351">
        <v>0.37</v>
      </c>
      <c r="D119" s="352">
        <v>24</v>
      </c>
      <c r="E119" s="40">
        <v>16180.499999999998</v>
      </c>
      <c r="F119" s="161">
        <v>34948.5</v>
      </c>
      <c r="G119" s="342"/>
    </row>
    <row r="120" spans="1:7" ht="12.75" customHeight="1">
      <c r="A120" s="152"/>
      <c r="B120" s="2031"/>
      <c r="C120" s="351">
        <v>0.37</v>
      </c>
      <c r="D120" s="352">
        <v>30</v>
      </c>
      <c r="E120" s="40">
        <v>17261.5</v>
      </c>
      <c r="F120" s="161">
        <v>36547</v>
      </c>
      <c r="G120" s="342"/>
    </row>
    <row r="121" spans="1:7" ht="12.75" customHeight="1">
      <c r="A121" s="152"/>
      <c r="B121" s="2031"/>
      <c r="C121" s="351">
        <v>0.37</v>
      </c>
      <c r="D121" s="352">
        <v>60</v>
      </c>
      <c r="E121" s="40">
        <v>19297</v>
      </c>
      <c r="F121" s="161">
        <v>40606.5</v>
      </c>
      <c r="G121" s="342"/>
    </row>
    <row r="122" spans="1:7" ht="12.75" customHeight="1">
      <c r="A122" s="152"/>
      <c r="B122" s="2031"/>
      <c r="C122" s="351">
        <v>0.55000000000000004</v>
      </c>
      <c r="D122" s="352">
        <v>18</v>
      </c>
      <c r="E122" s="353" t="s">
        <v>134</v>
      </c>
      <c r="F122" s="365" t="s">
        <v>134</v>
      </c>
      <c r="G122" s="342"/>
    </row>
    <row r="123" spans="1:7" ht="12.75" customHeight="1">
      <c r="A123" s="152"/>
      <c r="B123" s="2031"/>
      <c r="C123" s="351">
        <v>0.75</v>
      </c>
      <c r="D123" s="352">
        <v>30</v>
      </c>
      <c r="E123" s="353" t="s">
        <v>134</v>
      </c>
      <c r="F123" s="365" t="s">
        <v>134</v>
      </c>
      <c r="G123" s="342"/>
    </row>
    <row r="124" spans="1:7" ht="12.75" customHeight="1">
      <c r="A124" s="152"/>
      <c r="B124" s="2031"/>
      <c r="C124" s="351">
        <v>1.1000000000000001</v>
      </c>
      <c r="D124" s="352">
        <v>42</v>
      </c>
      <c r="E124" s="353" t="s">
        <v>134</v>
      </c>
      <c r="F124" s="365" t="s">
        <v>134</v>
      </c>
      <c r="G124" s="342"/>
    </row>
    <row r="125" spans="1:7" ht="12.75" customHeight="1" thickBot="1">
      <c r="A125" s="152"/>
      <c r="B125" s="2032"/>
      <c r="C125" s="366">
        <v>1.5</v>
      </c>
      <c r="D125" s="367">
        <v>60</v>
      </c>
      <c r="E125" s="368" t="s">
        <v>134</v>
      </c>
      <c r="F125" s="369" t="s">
        <v>134</v>
      </c>
      <c r="G125" s="342"/>
    </row>
    <row r="126" spans="1:7" ht="15" customHeight="1" thickBot="1">
      <c r="A126" s="152"/>
      <c r="B126" s="339" t="s">
        <v>479</v>
      </c>
      <c r="C126" s="370">
        <v>7.5</v>
      </c>
      <c r="D126" s="371">
        <v>105</v>
      </c>
      <c r="E126" s="372" t="s">
        <v>134</v>
      </c>
      <c r="F126" s="373" t="s">
        <v>134</v>
      </c>
      <c r="G126" s="342"/>
    </row>
    <row r="127" spans="1:7" ht="4.5" customHeight="1">
      <c r="A127" s="152"/>
      <c r="B127" s="74"/>
      <c r="C127" s="255"/>
      <c r="D127" s="255"/>
      <c r="E127" s="255"/>
      <c r="F127" s="342"/>
      <c r="G127" s="342"/>
    </row>
    <row r="128" spans="1:7" ht="12.75" customHeight="1">
      <c r="A128" s="152"/>
      <c r="B128" s="2027" t="s">
        <v>988</v>
      </c>
      <c r="C128" s="2027"/>
      <c r="D128" s="2027"/>
      <c r="E128" s="2027"/>
      <c r="F128" s="2027"/>
      <c r="G128" s="342"/>
    </row>
    <row r="129" spans="1:7" ht="12.75" customHeight="1">
      <c r="A129" s="152"/>
      <c r="B129" s="2027" t="s">
        <v>986</v>
      </c>
      <c r="C129" s="2027"/>
      <c r="D129" s="2027"/>
      <c r="E129" s="2027"/>
      <c r="F129" s="2027"/>
      <c r="G129" s="244"/>
    </row>
    <row r="130" spans="1:7" ht="12.75" customHeight="1">
      <c r="A130" s="152"/>
      <c r="B130" s="2027" t="s">
        <v>987</v>
      </c>
      <c r="C130" s="2027"/>
      <c r="D130" s="2027"/>
      <c r="E130" s="2027"/>
      <c r="F130" s="2027"/>
      <c r="G130" s="244"/>
    </row>
    <row r="131" spans="1:7" ht="12.75" customHeight="1">
      <c r="A131" s="152"/>
      <c r="B131" s="2027" t="s">
        <v>989</v>
      </c>
      <c r="C131" s="2027"/>
      <c r="D131" s="2027"/>
      <c r="E131" s="2027"/>
      <c r="F131" s="2027"/>
      <c r="G131" s="244"/>
    </row>
    <row r="132" spans="1:7" ht="12.75" customHeight="1">
      <c r="A132" s="152"/>
      <c r="B132" s="2027" t="s">
        <v>990</v>
      </c>
      <c r="C132" s="2027"/>
      <c r="D132" s="2027"/>
      <c r="E132" s="2027"/>
      <c r="F132" s="2027"/>
      <c r="G132" s="244"/>
    </row>
    <row r="133" spans="1:7" ht="12.75" customHeight="1">
      <c r="A133" s="152"/>
      <c r="B133" s="2028" t="s">
        <v>991</v>
      </c>
      <c r="C133" s="2028"/>
      <c r="D133" s="2028"/>
      <c r="E133" s="2028"/>
      <c r="F133" s="2028"/>
      <c r="G133" s="342"/>
    </row>
    <row r="134" spans="1:7" ht="12.75" customHeight="1">
      <c r="A134" s="152"/>
      <c r="B134" s="2028" t="s">
        <v>997</v>
      </c>
      <c r="C134" s="2028"/>
      <c r="D134" s="2028"/>
      <c r="E134" s="2028"/>
      <c r="F134" s="2028"/>
      <c r="G134" s="342"/>
    </row>
    <row r="135" spans="1:7" ht="12.75" customHeight="1">
      <c r="A135" s="152"/>
      <c r="B135" s="2028" t="s">
        <v>998</v>
      </c>
      <c r="C135" s="2028"/>
      <c r="D135" s="2028"/>
      <c r="E135" s="2028"/>
      <c r="F135" s="2028"/>
      <c r="G135" s="2028"/>
    </row>
    <row r="136" spans="1:7" ht="12.75" customHeight="1">
      <c r="A136" s="152"/>
      <c r="B136" s="2023" t="s">
        <v>999</v>
      </c>
      <c r="C136" s="2023"/>
      <c r="D136" s="2023"/>
      <c r="E136" s="2023"/>
      <c r="F136" s="2023"/>
      <c r="G136" s="386"/>
    </row>
    <row r="137" spans="1:7" ht="12.75" customHeight="1">
      <c r="A137" s="152"/>
      <c r="B137" s="2023"/>
      <c r="C137" s="2023"/>
      <c r="D137" s="2023"/>
      <c r="E137" s="2023"/>
      <c r="F137" s="2023"/>
      <c r="G137" s="386"/>
    </row>
    <row r="138" spans="1:7" ht="6.75" customHeight="1">
      <c r="A138" s="152"/>
      <c r="B138" s="374"/>
      <c r="C138" s="374"/>
      <c r="D138" s="374"/>
      <c r="E138" s="374"/>
      <c r="F138" s="374"/>
      <c r="G138" s="374"/>
    </row>
    <row r="139" spans="1:7" ht="13.5" thickBot="1">
      <c r="B139" s="2025" t="s">
        <v>996</v>
      </c>
      <c r="C139" s="2025"/>
      <c r="D139" s="342"/>
      <c r="E139" s="342"/>
      <c r="F139" s="342"/>
      <c r="G139" s="342"/>
    </row>
    <row r="140" spans="1:7" ht="13.5" thickBot="1">
      <c r="B140" s="102" t="s">
        <v>320</v>
      </c>
      <c r="C140" s="104" t="s">
        <v>174</v>
      </c>
      <c r="D140" s="342"/>
      <c r="E140" s="342"/>
      <c r="F140" s="342"/>
      <c r="G140" s="342"/>
    </row>
    <row r="141" spans="1:7">
      <c r="B141" s="375" t="s">
        <v>321</v>
      </c>
      <c r="C141" s="165">
        <v>43826.5</v>
      </c>
      <c r="D141" s="342"/>
      <c r="E141" s="342"/>
      <c r="F141" s="342"/>
      <c r="G141" s="342"/>
    </row>
    <row r="142" spans="1:7" ht="13.5" thickBot="1">
      <c r="B142" s="338" t="s">
        <v>322</v>
      </c>
      <c r="C142" s="162">
        <v>86445.5</v>
      </c>
      <c r="D142" s="342"/>
      <c r="E142" s="342"/>
      <c r="F142" s="342"/>
      <c r="G142" s="342"/>
    </row>
    <row r="143" spans="1:7">
      <c r="B143" s="361"/>
      <c r="C143" s="361"/>
      <c r="D143" s="361"/>
      <c r="E143" s="342"/>
      <c r="F143" s="342"/>
      <c r="G143" s="342"/>
    </row>
    <row r="144" spans="1:7" s="448" customFormat="1">
      <c r="B144" s="449"/>
      <c r="C144" s="449"/>
      <c r="D144" s="449"/>
      <c r="E144" s="450"/>
      <c r="F144" s="450"/>
      <c r="G144" s="450"/>
    </row>
    <row r="145" spans="1:9" s="448" customFormat="1" ht="14.25">
      <c r="B145" s="2037"/>
      <c r="C145" s="2037"/>
      <c r="D145" s="2037"/>
      <c r="E145" s="450"/>
    </row>
    <row r="146" spans="1:9" s="448" customFormat="1">
      <c r="B146" s="532"/>
      <c r="C146" s="532"/>
      <c r="D146" s="532"/>
      <c r="E146" s="450"/>
    </row>
    <row r="147" spans="1:9" s="448" customFormat="1">
      <c r="B147" s="467"/>
      <c r="C147" s="446"/>
      <c r="D147" s="446"/>
      <c r="E147" s="450"/>
    </row>
    <row r="148" spans="1:9" s="448" customFormat="1">
      <c r="B148" s="467"/>
      <c r="C148" s="446"/>
      <c r="D148" s="446"/>
      <c r="E148" s="450"/>
    </row>
    <row r="149" spans="1:9" s="448" customFormat="1">
      <c r="B149" s="467"/>
      <c r="C149" s="446"/>
      <c r="D149" s="446"/>
      <c r="E149" s="450"/>
    </row>
    <row r="150" spans="1:9" s="448" customFormat="1">
      <c r="B150" s="467"/>
      <c r="C150" s="446"/>
      <c r="D150" s="446"/>
      <c r="E150" s="450"/>
    </row>
    <row r="151" spans="1:9" s="448" customFormat="1">
      <c r="B151" s="467"/>
      <c r="C151" s="446"/>
      <c r="D151" s="446"/>
      <c r="E151" s="450"/>
      <c r="H151" s="457"/>
      <c r="I151" s="457"/>
    </row>
    <row r="152" spans="1:9" s="448" customFormat="1">
      <c r="B152" s="467"/>
      <c r="C152" s="446"/>
      <c r="D152" s="446"/>
      <c r="E152" s="450"/>
      <c r="H152" s="458"/>
    </row>
    <row r="153" spans="1:9" s="448" customFormat="1" ht="15">
      <c r="A153" s="459"/>
      <c r="B153" s="467"/>
      <c r="C153" s="446"/>
      <c r="D153" s="446"/>
      <c r="E153" s="460"/>
      <c r="H153" s="459"/>
      <c r="I153" s="458"/>
    </row>
    <row r="154" spans="1:9" s="448" customFormat="1">
      <c r="A154" s="461"/>
      <c r="B154" s="467"/>
      <c r="C154" s="446"/>
      <c r="D154" s="446"/>
      <c r="E154" s="462"/>
      <c r="H154" s="461"/>
      <c r="I154" s="458"/>
    </row>
    <row r="155" spans="1:9" s="448" customFormat="1">
      <c r="B155" s="467"/>
      <c r="C155" s="446"/>
      <c r="D155" s="446"/>
      <c r="E155" s="450"/>
      <c r="F155" s="463"/>
      <c r="G155" s="450"/>
    </row>
    <row r="156" spans="1:9" s="464" customFormat="1">
      <c r="B156" s="467"/>
      <c r="C156" s="446"/>
      <c r="D156" s="446"/>
      <c r="E156" s="467"/>
    </row>
    <row r="157" spans="1:9" s="448" customFormat="1">
      <c r="B157" s="450"/>
      <c r="C157" s="450"/>
      <c r="D157" s="450"/>
      <c r="E157" s="463"/>
      <c r="H157" s="468"/>
    </row>
    <row r="158" spans="1:9" s="448" customFormat="1" ht="13.5" customHeight="1">
      <c r="B158" s="469"/>
      <c r="C158" s="469"/>
      <c r="D158" s="470"/>
      <c r="E158" s="471"/>
      <c r="F158" s="533"/>
      <c r="H158" s="468"/>
    </row>
    <row r="159" spans="1:9" s="448" customFormat="1">
      <c r="B159" s="534"/>
      <c r="C159" s="534"/>
      <c r="E159" s="534"/>
      <c r="F159" s="534"/>
      <c r="H159" s="468"/>
    </row>
    <row r="160" spans="1:9" s="472" customFormat="1">
      <c r="A160" s="448"/>
      <c r="B160" s="535"/>
      <c r="C160" s="446"/>
      <c r="E160" s="535"/>
      <c r="F160" s="446"/>
      <c r="H160" s="468"/>
    </row>
    <row r="161" spans="2:8" s="448" customFormat="1">
      <c r="B161" s="535"/>
      <c r="C161" s="446"/>
      <c r="E161" s="535"/>
      <c r="F161" s="446"/>
      <c r="H161" s="468"/>
    </row>
    <row r="162" spans="2:8" s="448" customFormat="1">
      <c r="B162" s="535"/>
      <c r="C162" s="446"/>
      <c r="E162" s="535"/>
      <c r="F162" s="446"/>
      <c r="H162" s="468"/>
    </row>
    <row r="163" spans="2:8" s="448" customFormat="1" ht="14.25">
      <c r="B163" s="535"/>
      <c r="C163" s="446"/>
      <c r="E163" s="1898"/>
      <c r="F163" s="1898"/>
      <c r="G163" s="446"/>
      <c r="H163" s="468"/>
    </row>
    <row r="164" spans="2:8" s="448" customFormat="1">
      <c r="B164" s="535"/>
      <c r="C164" s="446"/>
      <c r="E164" s="447"/>
      <c r="F164" s="446"/>
      <c r="G164" s="446"/>
      <c r="H164" s="468"/>
    </row>
    <row r="165" spans="2:8" s="448" customFormat="1">
      <c r="B165" s="535"/>
      <c r="C165" s="446"/>
      <c r="F165" s="447"/>
      <c r="G165" s="446"/>
      <c r="H165" s="468"/>
    </row>
    <row r="166" spans="2:8" s="448" customFormat="1">
      <c r="B166" s="535"/>
      <c r="C166" s="446"/>
      <c r="F166" s="447"/>
      <c r="G166" s="446"/>
      <c r="H166" s="468"/>
    </row>
    <row r="167" spans="2:8" s="448" customFormat="1">
      <c r="B167" s="535"/>
      <c r="C167" s="446"/>
      <c r="F167" s="447"/>
      <c r="G167" s="446"/>
      <c r="H167" s="468"/>
    </row>
    <row r="168" spans="2:8" s="448" customFormat="1">
      <c r="F168" s="447"/>
      <c r="G168" s="446"/>
      <c r="H168" s="468"/>
    </row>
    <row r="169" spans="2:8" s="448" customFormat="1">
      <c r="F169" s="447"/>
      <c r="G169" s="446"/>
      <c r="H169" s="468"/>
    </row>
    <row r="170" spans="2:8" s="448" customFormat="1" ht="15.75">
      <c r="B170" s="2035"/>
      <c r="C170" s="2036"/>
      <c r="D170" s="2036"/>
      <c r="E170" s="2036"/>
      <c r="F170" s="447"/>
      <c r="G170" s="446"/>
      <c r="H170" s="468"/>
    </row>
    <row r="171" spans="2:8" s="448" customFormat="1">
      <c r="B171" s="532"/>
      <c r="C171" s="532"/>
      <c r="D171" s="532"/>
      <c r="E171" s="532"/>
      <c r="F171" s="447"/>
      <c r="G171" s="446"/>
      <c r="H171" s="468"/>
    </row>
    <row r="172" spans="2:8" s="448" customFormat="1">
      <c r="B172" s="473"/>
      <c r="C172" s="473"/>
      <c r="D172" s="473"/>
      <c r="E172" s="474"/>
      <c r="F172" s="447"/>
      <c r="G172" s="446"/>
      <c r="H172" s="468"/>
    </row>
    <row r="173" spans="2:8" s="448" customFormat="1">
      <c r="B173" s="473"/>
      <c r="C173" s="473"/>
      <c r="D173" s="473"/>
      <c r="E173" s="474"/>
      <c r="F173" s="447"/>
      <c r="G173" s="446"/>
      <c r="H173" s="468"/>
    </row>
    <row r="174" spans="2:8" s="448" customFormat="1">
      <c r="B174" s="473"/>
      <c r="C174" s="473"/>
      <c r="D174" s="473"/>
      <c r="E174" s="474"/>
      <c r="F174" s="447"/>
      <c r="G174" s="446"/>
      <c r="H174" s="468"/>
    </row>
    <row r="175" spans="2:8" s="448" customFormat="1">
      <c r="B175" s="473"/>
      <c r="C175" s="473"/>
      <c r="D175" s="473"/>
      <c r="E175" s="474"/>
      <c r="F175" s="447"/>
      <c r="G175" s="446"/>
      <c r="H175" s="468"/>
    </row>
    <row r="176" spans="2:8" s="448" customFormat="1">
      <c r="B176" s="473"/>
      <c r="C176" s="473"/>
      <c r="D176" s="473"/>
      <c r="E176" s="474"/>
      <c r="F176" s="447"/>
      <c r="G176" s="446"/>
      <c r="H176" s="468"/>
    </row>
    <row r="177" spans="1:11" s="448" customFormat="1">
      <c r="D177" s="475"/>
      <c r="E177" s="476"/>
    </row>
    <row r="178" spans="1:11" s="138" customFormat="1">
      <c r="A178" s="68"/>
      <c r="B178" s="70"/>
      <c r="C178" s="70"/>
      <c r="D178" s="74"/>
      <c r="F178" s="68"/>
      <c r="G178" s="68"/>
      <c r="H178" s="68"/>
    </row>
    <row r="179" spans="1:11" ht="14.25">
      <c r="B179" s="139"/>
      <c r="C179" s="139"/>
      <c r="D179" s="74"/>
      <c r="E179" s="7"/>
      <c r="H179" s="7"/>
      <c r="I179" s="7"/>
      <c r="J179" s="7"/>
      <c r="K179" s="7"/>
    </row>
    <row r="180" spans="1:11">
      <c r="D180" s="74"/>
      <c r="I180" s="55"/>
      <c r="J180" s="55"/>
      <c r="K180" s="55"/>
    </row>
    <row r="181" spans="1:11">
      <c r="D181" s="74"/>
      <c r="I181" s="55"/>
      <c r="J181" s="55"/>
      <c r="K181" s="55"/>
    </row>
    <row r="182" spans="1:11">
      <c r="D182" s="155"/>
      <c r="I182" s="50"/>
      <c r="J182" s="50"/>
      <c r="K182" s="50"/>
    </row>
    <row r="183" spans="1:11">
      <c r="B183" s="138"/>
      <c r="C183" s="138"/>
      <c r="D183" s="155"/>
      <c r="I183" s="55"/>
    </row>
    <row r="184" spans="1:11" ht="14.25">
      <c r="B184" s="7"/>
      <c r="C184" s="7"/>
      <c r="D184" s="7"/>
      <c r="I184" s="55"/>
    </row>
    <row r="185" spans="1:11">
      <c r="I185" s="55"/>
    </row>
    <row r="186" spans="1:11">
      <c r="I186" s="55"/>
    </row>
    <row r="187" spans="1:11">
      <c r="I187" s="55"/>
    </row>
    <row r="188" spans="1:11">
      <c r="I188" s="55"/>
      <c r="J188" s="55"/>
      <c r="K188" s="55"/>
    </row>
    <row r="189" spans="1:11">
      <c r="I189" s="55"/>
      <c r="J189" s="55"/>
      <c r="K189" s="55"/>
    </row>
  </sheetData>
  <mergeCells count="64">
    <mergeCell ref="B36:B37"/>
    <mergeCell ref="E163:F163"/>
    <mergeCell ref="B98:G101"/>
    <mergeCell ref="B52:G52"/>
    <mergeCell ref="B56:C56"/>
    <mergeCell ref="B54:C54"/>
    <mergeCell ref="B55:C55"/>
    <mergeCell ref="B61:G61"/>
    <mergeCell ref="B69:G69"/>
    <mergeCell ref="B78:G78"/>
    <mergeCell ref="B26:B27"/>
    <mergeCell ref="C26:C27"/>
    <mergeCell ref="E26:E27"/>
    <mergeCell ref="B31:G31"/>
    <mergeCell ref="E24:E25"/>
    <mergeCell ref="B8:B9"/>
    <mergeCell ref="C8:C9"/>
    <mergeCell ref="F8:G8"/>
    <mergeCell ref="E10:E17"/>
    <mergeCell ref="D10:D11"/>
    <mergeCell ref="D12:D13"/>
    <mergeCell ref="D14:D15"/>
    <mergeCell ref="D16:D17"/>
    <mergeCell ref="D8:E8"/>
    <mergeCell ref="D18:D19"/>
    <mergeCell ref="E18:E23"/>
    <mergeCell ref="D20:D21"/>
    <mergeCell ref="D22:D23"/>
    <mergeCell ref="D85:D87"/>
    <mergeCell ref="E85:E87"/>
    <mergeCell ref="C33:F33"/>
    <mergeCell ref="C36:F36"/>
    <mergeCell ref="B57:C57"/>
    <mergeCell ref="B60:G60"/>
    <mergeCell ref="B84:E84"/>
    <mergeCell ref="B77:G77"/>
    <mergeCell ref="B70:G70"/>
    <mergeCell ref="B170:E170"/>
    <mergeCell ref="B145:D145"/>
    <mergeCell ref="B85:B87"/>
    <mergeCell ref="C85:C87"/>
    <mergeCell ref="B89:B95"/>
    <mergeCell ref="C89:C95"/>
    <mergeCell ref="B97:E97"/>
    <mergeCell ref="B130:F130"/>
    <mergeCell ref="B103:F103"/>
    <mergeCell ref="B131:F131"/>
    <mergeCell ref="B133:F133"/>
    <mergeCell ref="B134:F134"/>
    <mergeCell ref="B105:B108"/>
    <mergeCell ref="C105:C108"/>
    <mergeCell ref="E105:E108"/>
    <mergeCell ref="B109:B125"/>
    <mergeCell ref="D105:D108"/>
    <mergeCell ref="A1:G5"/>
    <mergeCell ref="B136:F137"/>
    <mergeCell ref="B104:F104"/>
    <mergeCell ref="B139:C139"/>
    <mergeCell ref="B7:G7"/>
    <mergeCell ref="B128:F128"/>
    <mergeCell ref="B132:F132"/>
    <mergeCell ref="B135:G135"/>
    <mergeCell ref="F105:F108"/>
    <mergeCell ref="B129:F129"/>
  </mergeCells>
  <phoneticPr fontId="7" type="noConversion"/>
  <pageMargins left="0.59055118110236227" right="0" top="0" bottom="0" header="0" footer="0"/>
  <pageSetup paperSize="9" firstPageNumber="32" orientation="portrait" useFirstPageNumber="1" r:id="rId1"/>
  <headerFooter alignWithMargins="0">
    <oddFooter>&amp;CСтраница &amp;P</oddFooter>
  </headerFooter>
  <rowBreaks count="2" manualBreakCount="2">
    <brk id="51" max="16383" man="1"/>
    <brk id="8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K67"/>
  <sheetViews>
    <sheetView zoomScaleNormal="100" zoomScaleSheetLayoutView="100" workbookViewId="0">
      <selection activeCell="N11" sqref="N11"/>
    </sheetView>
  </sheetViews>
  <sheetFormatPr defaultRowHeight="12.75"/>
  <cols>
    <col min="1" max="1" width="3" customWidth="1"/>
    <col min="2" max="2" width="16" customWidth="1"/>
    <col min="3" max="3" width="8.42578125" bestFit="1" customWidth="1"/>
    <col min="4" max="4" width="8.5703125" customWidth="1"/>
    <col min="5" max="5" width="9.5703125" customWidth="1"/>
    <col min="6" max="6" width="11.5703125" customWidth="1"/>
    <col min="7" max="7" width="3.85546875" customWidth="1"/>
    <col min="8" max="8" width="16" customWidth="1"/>
    <col min="9" max="9" width="12.5703125" customWidth="1"/>
    <col min="11" max="11" width="5" customWidth="1"/>
  </cols>
  <sheetData>
    <row r="1" spans="1:11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424"/>
    </row>
    <row r="2" spans="1:11" ht="27.2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</row>
    <row r="3" spans="1:11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425"/>
    </row>
    <row r="4" spans="1:1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425"/>
    </row>
    <row r="5" spans="1:11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</row>
    <row r="6" spans="1:11" s="1" customFormat="1">
      <c r="E6" s="421"/>
      <c r="G6" s="423"/>
    </row>
    <row r="7" spans="1:11" ht="15.75">
      <c r="B7" s="2089" t="s">
        <v>423</v>
      </c>
      <c r="C7" s="2089"/>
      <c r="D7" s="2089"/>
      <c r="E7" s="2089"/>
      <c r="F7" s="2089"/>
      <c r="G7" s="2089"/>
      <c r="H7" s="2089"/>
      <c r="I7" s="2089"/>
      <c r="J7" s="2089"/>
    </row>
    <row r="8" spans="1:11" ht="12.75" customHeight="1" thickBot="1">
      <c r="B8" s="2100" t="s">
        <v>429</v>
      </c>
      <c r="C8" s="2100"/>
      <c r="D8" s="2100"/>
      <c r="E8" s="2100"/>
      <c r="F8" s="2100"/>
      <c r="H8" s="1951" t="s">
        <v>442</v>
      </c>
      <c r="I8" s="1951"/>
      <c r="J8" s="1951"/>
    </row>
    <row r="9" spans="1:11" ht="12.75" customHeight="1">
      <c r="B9" s="2090" t="s">
        <v>425</v>
      </c>
      <c r="C9" s="2111" t="s">
        <v>388</v>
      </c>
      <c r="D9" s="2093" t="s">
        <v>426</v>
      </c>
      <c r="E9" s="2069" t="s">
        <v>1279</v>
      </c>
      <c r="F9" s="2069" t="s">
        <v>436</v>
      </c>
      <c r="G9" s="2099"/>
      <c r="H9" s="2096" t="s">
        <v>443</v>
      </c>
      <c r="I9" s="2096" t="s">
        <v>427</v>
      </c>
      <c r="J9" s="2096" t="s">
        <v>428</v>
      </c>
    </row>
    <row r="10" spans="1:11">
      <c r="B10" s="2091"/>
      <c r="C10" s="2112"/>
      <c r="D10" s="2094"/>
      <c r="E10" s="2070"/>
      <c r="F10" s="2070"/>
      <c r="G10" s="2099"/>
      <c r="H10" s="2097"/>
      <c r="I10" s="2097"/>
      <c r="J10" s="2097"/>
    </row>
    <row r="11" spans="1:11" ht="13.5" thickBot="1">
      <c r="B11" s="2092"/>
      <c r="C11" s="2113"/>
      <c r="D11" s="2095"/>
      <c r="E11" s="2071"/>
      <c r="F11" s="2071"/>
      <c r="G11" s="111"/>
      <c r="H11" s="2098"/>
      <c r="I11" s="2098"/>
      <c r="J11" s="2098"/>
    </row>
    <row r="12" spans="1:11">
      <c r="B12" s="294">
        <v>200</v>
      </c>
      <c r="C12" s="209"/>
      <c r="D12" s="209">
        <v>67500</v>
      </c>
      <c r="E12" s="209"/>
      <c r="F12" s="210">
        <v>1990</v>
      </c>
      <c r="G12" s="111"/>
      <c r="H12" s="187" t="s">
        <v>389</v>
      </c>
      <c r="I12" s="117">
        <v>0.04</v>
      </c>
      <c r="J12" s="163">
        <v>25340</v>
      </c>
    </row>
    <row r="13" spans="1:11">
      <c r="B13" s="292">
        <v>300</v>
      </c>
      <c r="C13" s="45">
        <v>9760</v>
      </c>
      <c r="D13" s="45">
        <v>9760</v>
      </c>
      <c r="E13" s="45">
        <v>2430</v>
      </c>
      <c r="F13" s="172">
        <v>2430</v>
      </c>
      <c r="G13" s="111"/>
      <c r="H13" s="188" t="s">
        <v>390</v>
      </c>
      <c r="I13" s="118">
        <v>0.09</v>
      </c>
      <c r="J13" s="164">
        <v>26970</v>
      </c>
    </row>
    <row r="14" spans="1:11">
      <c r="B14" s="292">
        <v>400</v>
      </c>
      <c r="C14" s="45">
        <v>14630</v>
      </c>
      <c r="D14" s="45">
        <v>14630</v>
      </c>
      <c r="E14" s="45">
        <v>3650</v>
      </c>
      <c r="F14" s="172">
        <v>3650</v>
      </c>
      <c r="G14" s="111"/>
      <c r="H14" s="188" t="s">
        <v>391</v>
      </c>
      <c r="I14" s="118">
        <v>0.15</v>
      </c>
      <c r="J14" s="164">
        <v>36960</v>
      </c>
    </row>
    <row r="15" spans="1:11">
      <c r="B15" s="292">
        <v>500</v>
      </c>
      <c r="C15" s="45">
        <v>19270</v>
      </c>
      <c r="D15" s="45">
        <v>19270</v>
      </c>
      <c r="E15" s="45">
        <v>4230</v>
      </c>
      <c r="F15" s="172">
        <v>4230</v>
      </c>
      <c r="G15" s="111"/>
      <c r="H15" s="188" t="s">
        <v>392</v>
      </c>
      <c r="I15" s="118">
        <v>0.35</v>
      </c>
      <c r="J15" s="164">
        <v>43000</v>
      </c>
    </row>
    <row r="16" spans="1:11">
      <c r="B16" s="292">
        <v>600</v>
      </c>
      <c r="C16" s="45"/>
      <c r="D16" s="45">
        <v>27760</v>
      </c>
      <c r="E16" s="45"/>
      <c r="F16" s="172">
        <v>4920</v>
      </c>
      <c r="G16" s="111"/>
      <c r="H16" s="188" t="s">
        <v>393</v>
      </c>
      <c r="I16" s="118">
        <v>0.45</v>
      </c>
      <c r="J16" s="164">
        <v>59030</v>
      </c>
    </row>
    <row r="17" spans="2:10">
      <c r="B17" s="292">
        <v>630</v>
      </c>
      <c r="C17" s="45">
        <v>30430</v>
      </c>
      <c r="D17" s="45"/>
      <c r="E17" s="45">
        <v>5370</v>
      </c>
      <c r="F17" s="172"/>
      <c r="G17" s="111"/>
      <c r="H17" s="188" t="s">
        <v>394</v>
      </c>
      <c r="I17" s="118">
        <v>0.6</v>
      </c>
      <c r="J17" s="164">
        <v>70360</v>
      </c>
    </row>
    <row r="18" spans="2:10">
      <c r="B18" s="292">
        <v>700</v>
      </c>
      <c r="C18" s="45"/>
      <c r="D18" s="45">
        <v>39800</v>
      </c>
      <c r="E18" s="45"/>
      <c r="F18" s="172">
        <v>5530</v>
      </c>
      <c r="G18" s="111"/>
      <c r="H18" s="188" t="s">
        <v>395</v>
      </c>
      <c r="I18" s="118">
        <v>1.1000000000000001</v>
      </c>
      <c r="J18" s="164">
        <v>80630</v>
      </c>
    </row>
    <row r="19" spans="2:10">
      <c r="B19" s="292">
        <v>800</v>
      </c>
      <c r="C19" s="45">
        <v>42920</v>
      </c>
      <c r="D19" s="45">
        <v>42920</v>
      </c>
      <c r="E19" s="45">
        <v>6990</v>
      </c>
      <c r="F19" s="172">
        <v>6990</v>
      </c>
      <c r="G19" s="111"/>
      <c r="H19" s="188" t="s">
        <v>396</v>
      </c>
      <c r="I19" s="118">
        <v>1.7</v>
      </c>
      <c r="J19" s="164">
        <v>92900</v>
      </c>
    </row>
    <row r="20" spans="2:10">
      <c r="B20" s="292">
        <v>900</v>
      </c>
      <c r="C20" s="45"/>
      <c r="D20" s="45">
        <v>52000</v>
      </c>
      <c r="E20" s="45"/>
      <c r="F20" s="172">
        <v>7950</v>
      </c>
      <c r="G20" s="111"/>
      <c r="H20" s="188" t="s">
        <v>397</v>
      </c>
      <c r="I20" s="118">
        <v>2.6</v>
      </c>
      <c r="J20" s="164">
        <v>134290</v>
      </c>
    </row>
    <row r="21" spans="2:10">
      <c r="B21" s="292">
        <v>1000</v>
      </c>
      <c r="C21" s="45"/>
      <c r="D21" s="45">
        <v>68620</v>
      </c>
      <c r="E21" s="45"/>
      <c r="F21" s="172">
        <v>89990</v>
      </c>
      <c r="G21" s="111"/>
      <c r="H21" s="188" t="s">
        <v>398</v>
      </c>
      <c r="I21" s="118">
        <v>0.25</v>
      </c>
      <c r="J21" s="164">
        <v>50100</v>
      </c>
    </row>
    <row r="22" spans="2:10">
      <c r="B22" s="295">
        <v>1200</v>
      </c>
      <c r="C22" s="296"/>
      <c r="D22" s="175">
        <v>104070</v>
      </c>
      <c r="E22" s="296"/>
      <c r="F22" s="297"/>
      <c r="G22" s="111"/>
      <c r="H22" s="188" t="s">
        <v>399</v>
      </c>
      <c r="I22" s="118">
        <v>0.35</v>
      </c>
      <c r="J22" s="164">
        <v>67460</v>
      </c>
    </row>
    <row r="23" spans="2:10" ht="13.5" thickBot="1">
      <c r="B23" s="293">
        <v>1400</v>
      </c>
      <c r="C23" s="298"/>
      <c r="D23" s="212">
        <v>135260</v>
      </c>
      <c r="E23" s="298"/>
      <c r="F23" s="299"/>
      <c r="G23" s="111"/>
      <c r="H23" s="188" t="s">
        <v>400</v>
      </c>
      <c r="I23" s="118">
        <v>0.55000000000000004</v>
      </c>
      <c r="J23" s="164">
        <v>70500</v>
      </c>
    </row>
    <row r="24" spans="2:10">
      <c r="C24" s="2101"/>
      <c r="D24" s="2101"/>
      <c r="E24" s="2101"/>
      <c r="G24" s="111"/>
      <c r="H24" s="188" t="s">
        <v>401</v>
      </c>
      <c r="I24" s="118">
        <v>0.65</v>
      </c>
      <c r="J24" s="164">
        <v>93000</v>
      </c>
    </row>
    <row r="25" spans="2:10" ht="13.5" thickBot="1">
      <c r="B25" s="1951" t="s">
        <v>430</v>
      </c>
      <c r="C25" s="1951"/>
      <c r="D25" s="1951"/>
      <c r="E25" s="1951"/>
      <c r="G25" s="111"/>
      <c r="H25" s="188" t="s">
        <v>402</v>
      </c>
      <c r="I25" s="118">
        <v>0.85</v>
      </c>
      <c r="J25" s="164">
        <v>136500</v>
      </c>
    </row>
    <row r="26" spans="2:10" ht="13.5" customHeight="1">
      <c r="B26" s="2072" t="s">
        <v>425</v>
      </c>
      <c r="C26" s="2073"/>
      <c r="D26" s="2076" t="s">
        <v>437</v>
      </c>
      <c r="E26" s="2077"/>
      <c r="H26" s="188" t="s">
        <v>403</v>
      </c>
      <c r="I26" s="118">
        <v>1.2</v>
      </c>
      <c r="J26" s="164">
        <v>166410</v>
      </c>
    </row>
    <row r="27" spans="2:10" ht="13.5" customHeight="1" thickBot="1">
      <c r="B27" s="2074"/>
      <c r="C27" s="2075"/>
      <c r="D27" s="2078"/>
      <c r="E27" s="2079"/>
      <c r="H27" s="188" t="s">
        <v>404</v>
      </c>
      <c r="I27" s="118">
        <v>1.5</v>
      </c>
      <c r="J27" s="164">
        <v>201000</v>
      </c>
    </row>
    <row r="28" spans="2:10" ht="13.5" customHeight="1">
      <c r="B28" s="2104">
        <v>300</v>
      </c>
      <c r="C28" s="2105"/>
      <c r="D28" s="2102">
        <v>9930</v>
      </c>
      <c r="E28" s="2103"/>
      <c r="H28" s="188" t="s">
        <v>405</v>
      </c>
      <c r="I28" s="379">
        <v>3</v>
      </c>
      <c r="J28" s="164">
        <v>276190</v>
      </c>
    </row>
    <row r="29" spans="2:10" ht="14.25" customHeight="1">
      <c r="B29" s="2067">
        <v>375</v>
      </c>
      <c r="C29" s="2068"/>
      <c r="D29" s="2080">
        <v>13260</v>
      </c>
      <c r="E29" s="2081"/>
      <c r="H29" s="188" t="s">
        <v>406</v>
      </c>
      <c r="I29" s="118">
        <v>0.5</v>
      </c>
      <c r="J29" s="164">
        <v>78840</v>
      </c>
    </row>
    <row r="30" spans="2:10">
      <c r="B30" s="2084">
        <v>450</v>
      </c>
      <c r="C30" s="2085"/>
      <c r="D30" s="2080">
        <v>17280</v>
      </c>
      <c r="E30" s="2081"/>
      <c r="H30" s="188" t="s">
        <v>407</v>
      </c>
      <c r="I30" s="118">
        <v>0.76</v>
      </c>
      <c r="J30" s="164">
        <v>101500</v>
      </c>
    </row>
    <row r="31" spans="2:10">
      <c r="B31" s="2084">
        <v>550</v>
      </c>
      <c r="C31" s="2085"/>
      <c r="D31" s="2080">
        <v>19500</v>
      </c>
      <c r="E31" s="2081"/>
      <c r="H31" s="188" t="s">
        <v>408</v>
      </c>
      <c r="I31" s="118">
        <v>1.2</v>
      </c>
      <c r="J31" s="164">
        <v>125600</v>
      </c>
    </row>
    <row r="32" spans="2:10">
      <c r="B32" s="2084">
        <v>600</v>
      </c>
      <c r="C32" s="2085"/>
      <c r="D32" s="2080">
        <v>22500</v>
      </c>
      <c r="E32" s="2081"/>
      <c r="H32" s="188" t="s">
        <v>409</v>
      </c>
      <c r="I32" s="118">
        <v>1.8</v>
      </c>
      <c r="J32" s="164">
        <v>159200</v>
      </c>
    </row>
    <row r="33" spans="2:11">
      <c r="B33" s="2084">
        <v>675</v>
      </c>
      <c r="C33" s="2085"/>
      <c r="D33" s="2080">
        <v>2700</v>
      </c>
      <c r="E33" s="2081"/>
      <c r="H33" s="189" t="s">
        <v>410</v>
      </c>
      <c r="I33" s="118">
        <v>2.1</v>
      </c>
      <c r="J33" s="164">
        <v>199500</v>
      </c>
    </row>
    <row r="34" spans="2:11">
      <c r="B34" s="2084">
        <v>730</v>
      </c>
      <c r="C34" s="2085"/>
      <c r="D34" s="2080">
        <v>29500</v>
      </c>
      <c r="E34" s="2081"/>
      <c r="H34" s="189" t="s">
        <v>411</v>
      </c>
      <c r="I34" s="118">
        <v>2.7</v>
      </c>
      <c r="J34" s="164">
        <v>247000</v>
      </c>
    </row>
    <row r="35" spans="2:11">
      <c r="B35" s="2084">
        <v>800</v>
      </c>
      <c r="C35" s="2085"/>
      <c r="D35" s="2080">
        <v>39600</v>
      </c>
      <c r="E35" s="2081"/>
      <c r="H35" s="189" t="s">
        <v>412</v>
      </c>
      <c r="I35" s="118">
        <v>3.1</v>
      </c>
      <c r="J35" s="164">
        <v>299300</v>
      </c>
    </row>
    <row r="36" spans="2:11">
      <c r="B36" s="2084">
        <v>870</v>
      </c>
      <c r="C36" s="2085"/>
      <c r="D36" s="2080">
        <v>43300</v>
      </c>
      <c r="E36" s="2081"/>
      <c r="H36" s="189" t="s">
        <v>413</v>
      </c>
      <c r="I36" s="118">
        <v>1.9</v>
      </c>
      <c r="J36" s="164">
        <v>190470</v>
      </c>
    </row>
    <row r="37" spans="2:11">
      <c r="B37" s="2084">
        <v>950</v>
      </c>
      <c r="C37" s="2085"/>
      <c r="D37" s="2080">
        <v>47600</v>
      </c>
      <c r="E37" s="2081"/>
      <c r="H37" s="189" t="s">
        <v>414</v>
      </c>
      <c r="I37" s="118">
        <v>2.75</v>
      </c>
      <c r="J37" s="164">
        <v>226900</v>
      </c>
    </row>
    <row r="38" spans="2:11">
      <c r="B38" s="2084">
        <v>1050</v>
      </c>
      <c r="C38" s="2085"/>
      <c r="D38" s="1437">
        <v>53870</v>
      </c>
      <c r="E38" s="1599"/>
      <c r="H38" s="189" t="s">
        <v>415</v>
      </c>
      <c r="I38" s="118">
        <v>4.5</v>
      </c>
      <c r="J38" s="164">
        <v>279160</v>
      </c>
    </row>
    <row r="39" spans="2:11">
      <c r="B39" s="2084">
        <v>1235</v>
      </c>
      <c r="C39" s="2085"/>
      <c r="D39" s="1437">
        <v>75630</v>
      </c>
      <c r="E39" s="1599"/>
      <c r="H39" s="189" t="s">
        <v>416</v>
      </c>
      <c r="I39" s="118">
        <v>6.3</v>
      </c>
      <c r="J39" s="164">
        <v>327260</v>
      </c>
    </row>
    <row r="40" spans="2:11">
      <c r="B40" s="2084">
        <v>1320</v>
      </c>
      <c r="C40" s="2085"/>
      <c r="D40" s="1437">
        <v>99380</v>
      </c>
      <c r="E40" s="1599"/>
      <c r="H40" s="189" t="s">
        <v>417</v>
      </c>
      <c r="I40" s="118">
        <v>10.3</v>
      </c>
      <c r="J40" s="164">
        <v>392670</v>
      </c>
    </row>
    <row r="41" spans="2:11">
      <c r="B41" s="2084">
        <v>1400</v>
      </c>
      <c r="C41" s="2085"/>
      <c r="D41" s="1437">
        <v>102440</v>
      </c>
      <c r="E41" s="1599"/>
      <c r="H41" s="189" t="s">
        <v>418</v>
      </c>
      <c r="I41" s="118">
        <v>13.1</v>
      </c>
      <c r="J41" s="164">
        <v>489020</v>
      </c>
    </row>
    <row r="42" spans="2:11">
      <c r="B42" s="2084">
        <v>1500</v>
      </c>
      <c r="C42" s="2085"/>
      <c r="D42" s="1437">
        <v>114380</v>
      </c>
      <c r="E42" s="1599"/>
      <c r="H42" s="189" t="s">
        <v>419</v>
      </c>
      <c r="I42" s="118">
        <v>6.3</v>
      </c>
      <c r="J42" s="164" t="s">
        <v>134</v>
      </c>
    </row>
    <row r="43" spans="2:11" ht="13.5" thickBot="1">
      <c r="B43" s="2114">
        <v>1600</v>
      </c>
      <c r="C43" s="2115"/>
      <c r="D43" s="1444">
        <v>116250</v>
      </c>
      <c r="E43" s="1600"/>
      <c r="H43" s="190" t="s">
        <v>420</v>
      </c>
      <c r="I43" s="119">
        <v>10.1</v>
      </c>
      <c r="J43" s="233" t="s">
        <v>134</v>
      </c>
    </row>
    <row r="44" spans="2:11" ht="13.5" thickBot="1">
      <c r="C44" s="198"/>
      <c r="D44" s="198"/>
      <c r="E44" s="198"/>
      <c r="H44" s="145" t="s">
        <v>444</v>
      </c>
    </row>
    <row r="45" spans="2:11" ht="13.5" customHeight="1" thickBot="1">
      <c r="B45" s="2106" t="s">
        <v>421</v>
      </c>
      <c r="C45" s="2107"/>
      <c r="D45" s="2108"/>
      <c r="H45" s="284" t="s">
        <v>795</v>
      </c>
      <c r="I45" s="284"/>
      <c r="J45" s="284"/>
      <c r="K45" s="284"/>
    </row>
    <row r="46" spans="2:11">
      <c r="B46" s="2109" t="s">
        <v>424</v>
      </c>
      <c r="C46" s="2110"/>
      <c r="D46" s="112" t="s">
        <v>422</v>
      </c>
      <c r="H46" s="146"/>
      <c r="I46" s="147"/>
    </row>
    <row r="47" spans="2:11" ht="13.5" thickBot="1">
      <c r="B47" s="2065">
        <v>0.15</v>
      </c>
      <c r="C47" s="2066"/>
      <c r="D47" s="164">
        <v>8580</v>
      </c>
      <c r="H47" s="1951" t="s">
        <v>909</v>
      </c>
      <c r="I47" s="1951"/>
    </row>
    <row r="48" spans="2:11" ht="11.25" customHeight="1" thickBot="1">
      <c r="B48" s="2065">
        <v>0.35</v>
      </c>
      <c r="C48" s="2066"/>
      <c r="D48" s="164">
        <v>9120</v>
      </c>
      <c r="F48" s="116"/>
      <c r="H48" s="114" t="s">
        <v>387</v>
      </c>
      <c r="I48" s="113" t="s">
        <v>174</v>
      </c>
    </row>
    <row r="49" spans="2:10">
      <c r="B49" s="2065">
        <v>0.45</v>
      </c>
      <c r="C49" s="2066"/>
      <c r="D49" s="164">
        <v>9680</v>
      </c>
      <c r="F49" s="73"/>
      <c r="H49" s="313">
        <v>1</v>
      </c>
      <c r="I49" s="14">
        <v>42280</v>
      </c>
      <c r="J49" s="109"/>
    </row>
    <row r="50" spans="2:10" ht="12.75" customHeight="1">
      <c r="B50" s="2065">
        <v>0.56000000000000005</v>
      </c>
      <c r="C50" s="2066"/>
      <c r="D50" s="164">
        <v>10230</v>
      </c>
      <c r="F50" s="73"/>
      <c r="H50" s="314">
        <v>2</v>
      </c>
      <c r="I50" s="15">
        <v>55000</v>
      </c>
    </row>
    <row r="51" spans="2:10" ht="12.75" customHeight="1">
      <c r="B51" s="2065">
        <v>0.67</v>
      </c>
      <c r="C51" s="2066"/>
      <c r="D51" s="164">
        <v>12510</v>
      </c>
      <c r="F51" s="74"/>
      <c r="H51" s="314">
        <v>3</v>
      </c>
      <c r="I51" s="15">
        <v>75000</v>
      </c>
    </row>
    <row r="52" spans="2:10">
      <c r="B52" s="2065">
        <v>0.76</v>
      </c>
      <c r="C52" s="2066"/>
      <c r="D52" s="164">
        <v>15200</v>
      </c>
      <c r="F52" s="74"/>
      <c r="H52" s="314">
        <v>4</v>
      </c>
      <c r="I52" s="15">
        <v>94000</v>
      </c>
    </row>
    <row r="53" spans="2:10">
      <c r="B53" s="2065">
        <v>1.1000000000000001</v>
      </c>
      <c r="C53" s="2066"/>
      <c r="D53" s="164">
        <v>24020</v>
      </c>
      <c r="F53" s="74"/>
      <c r="G53" s="116"/>
      <c r="H53" s="314">
        <v>5</v>
      </c>
      <c r="I53" s="15">
        <v>99800</v>
      </c>
    </row>
    <row r="54" spans="2:10">
      <c r="B54" s="2065">
        <v>1.8</v>
      </c>
      <c r="C54" s="2066"/>
      <c r="D54" s="164">
        <v>35080</v>
      </c>
      <c r="F54" s="74"/>
      <c r="H54" s="314">
        <v>6</v>
      </c>
      <c r="I54" s="15">
        <v>140000</v>
      </c>
    </row>
    <row r="55" spans="2:10">
      <c r="B55" s="2065">
        <v>2.1</v>
      </c>
      <c r="C55" s="2066"/>
      <c r="D55" s="164">
        <v>38890</v>
      </c>
      <c r="F55" s="74"/>
      <c r="H55" s="314">
        <v>7</v>
      </c>
      <c r="I55" s="15">
        <v>152000</v>
      </c>
    </row>
    <row r="56" spans="2:10">
      <c r="B56" s="2065">
        <v>2.5</v>
      </c>
      <c r="C56" s="2066"/>
      <c r="D56" s="164">
        <v>42710</v>
      </c>
      <c r="F56" s="74"/>
      <c r="H56" s="314">
        <v>8</v>
      </c>
      <c r="I56" s="15">
        <v>170900</v>
      </c>
    </row>
    <row r="57" spans="2:10">
      <c r="B57" s="2065">
        <v>2.7</v>
      </c>
      <c r="C57" s="2066"/>
      <c r="D57" s="164">
        <v>48380</v>
      </c>
      <c r="E57" s="198"/>
      <c r="F57" s="74"/>
      <c r="H57" s="314">
        <v>9</v>
      </c>
      <c r="I57" s="15">
        <v>195000</v>
      </c>
    </row>
    <row r="58" spans="2:10" ht="13.5" thickBot="1">
      <c r="B58" s="2065">
        <v>3.1</v>
      </c>
      <c r="C58" s="2066"/>
      <c r="D58" s="164">
        <v>54060</v>
      </c>
      <c r="E58" s="247"/>
      <c r="F58" s="74"/>
      <c r="H58" s="312">
        <v>10</v>
      </c>
      <c r="I58" s="16">
        <v>229450</v>
      </c>
    </row>
    <row r="59" spans="2:10">
      <c r="B59" s="2065">
        <v>4.5</v>
      </c>
      <c r="C59" s="2066"/>
      <c r="D59" s="164">
        <v>66740</v>
      </c>
      <c r="E59" s="247"/>
    </row>
    <row r="60" spans="2:10" ht="13.5" thickBot="1">
      <c r="B60" s="2065">
        <v>6.3</v>
      </c>
      <c r="C60" s="2066"/>
      <c r="D60" s="164">
        <v>80750</v>
      </c>
      <c r="F60" s="235" t="s">
        <v>645</v>
      </c>
      <c r="G60" s="236"/>
      <c r="H60" s="236"/>
      <c r="I60" s="236"/>
    </row>
    <row r="61" spans="2:10" ht="13.5" thickBot="1">
      <c r="B61" s="2067">
        <v>10.3</v>
      </c>
      <c r="C61" s="2088"/>
      <c r="D61" s="164">
        <v>112790</v>
      </c>
      <c r="F61" s="281" t="s">
        <v>783</v>
      </c>
      <c r="G61" s="237">
        <v>1.5</v>
      </c>
      <c r="H61" s="237">
        <v>3449.9999999999995</v>
      </c>
      <c r="I61" s="414">
        <v>31700</v>
      </c>
    </row>
    <row r="62" spans="2:10" ht="13.5" thickBot="1">
      <c r="B62" s="608"/>
      <c r="C62" s="609"/>
      <c r="D62" s="164"/>
      <c r="F62" s="610" t="s">
        <v>1358</v>
      </c>
      <c r="G62" s="237">
        <v>2.2000000000000002</v>
      </c>
      <c r="H62" s="237">
        <v>3449.9999999999995</v>
      </c>
      <c r="I62" s="414">
        <v>43180</v>
      </c>
    </row>
    <row r="63" spans="2:10" ht="13.5" thickBot="1">
      <c r="B63" s="2067">
        <v>13.1</v>
      </c>
      <c r="C63" s="2088"/>
      <c r="D63" s="164">
        <v>130820</v>
      </c>
      <c r="F63" s="281" t="s">
        <v>796</v>
      </c>
      <c r="G63" s="237">
        <v>1.5</v>
      </c>
      <c r="H63" s="237">
        <v>3449.9999999999995</v>
      </c>
      <c r="I63" s="414">
        <v>48600</v>
      </c>
    </row>
    <row r="64" spans="2:10" ht="13.5" thickBot="1">
      <c r="B64" s="2086">
        <v>16.5</v>
      </c>
      <c r="C64" s="2087"/>
      <c r="D64" s="528">
        <v>150170</v>
      </c>
      <c r="F64" s="281" t="s">
        <v>797</v>
      </c>
      <c r="G64" s="237">
        <v>1.5</v>
      </c>
      <c r="H64" s="237">
        <v>3449.9999999999995</v>
      </c>
      <c r="I64" s="414">
        <v>74150</v>
      </c>
    </row>
    <row r="65" spans="2:9" ht="13.5" thickBot="1">
      <c r="B65" s="2082">
        <v>20</v>
      </c>
      <c r="C65" s="2083"/>
      <c r="D65" s="233" t="s">
        <v>134</v>
      </c>
    </row>
    <row r="66" spans="2:9">
      <c r="H66" s="246"/>
      <c r="I66" s="74"/>
    </row>
    <row r="67" spans="2:9">
      <c r="H67" s="68"/>
      <c r="I67" s="68"/>
    </row>
  </sheetData>
  <mergeCells count="70">
    <mergeCell ref="B47:C47"/>
    <mergeCell ref="E9:E11"/>
    <mergeCell ref="B53:C53"/>
    <mergeCell ref="B54:C54"/>
    <mergeCell ref="H47:I47"/>
    <mergeCell ref="B43:C43"/>
    <mergeCell ref="D43:E43"/>
    <mergeCell ref="B45:D45"/>
    <mergeCell ref="B46:C46"/>
    <mergeCell ref="B33:C33"/>
    <mergeCell ref="B34:C34"/>
    <mergeCell ref="B30:C30"/>
    <mergeCell ref="C9:C11"/>
    <mergeCell ref="D40:E40"/>
    <mergeCell ref="B41:C41"/>
    <mergeCell ref="D41:E41"/>
    <mergeCell ref="B42:C42"/>
    <mergeCell ref="B55:C55"/>
    <mergeCell ref="B56:C56"/>
    <mergeCell ref="B49:C49"/>
    <mergeCell ref="B50:C50"/>
    <mergeCell ref="B51:C51"/>
    <mergeCell ref="B52:C52"/>
    <mergeCell ref="B48:C48"/>
    <mergeCell ref="H8:J8"/>
    <mergeCell ref="B25:E25"/>
    <mergeCell ref="B35:C35"/>
    <mergeCell ref="B31:C31"/>
    <mergeCell ref="B32:C32"/>
    <mergeCell ref="D28:E28"/>
    <mergeCell ref="D29:E29"/>
    <mergeCell ref="B28:C28"/>
    <mergeCell ref="B39:C39"/>
    <mergeCell ref="C24:E24"/>
    <mergeCell ref="D39:E39"/>
    <mergeCell ref="B40:C40"/>
    <mergeCell ref="D33:E33"/>
    <mergeCell ref="D34:E34"/>
    <mergeCell ref="D35:E35"/>
    <mergeCell ref="B38:C38"/>
    <mergeCell ref="D38:E38"/>
    <mergeCell ref="D32:E32"/>
    <mergeCell ref="B7:J7"/>
    <mergeCell ref="B9:B11"/>
    <mergeCell ref="D9:D11"/>
    <mergeCell ref="H9:H11"/>
    <mergeCell ref="I9:I11"/>
    <mergeCell ref="J9:J11"/>
    <mergeCell ref="G9:G10"/>
    <mergeCell ref="B8:F8"/>
    <mergeCell ref="D31:E31"/>
    <mergeCell ref="B65:C65"/>
    <mergeCell ref="D37:E37"/>
    <mergeCell ref="B36:C36"/>
    <mergeCell ref="B37:C37"/>
    <mergeCell ref="D36:E36"/>
    <mergeCell ref="B64:C64"/>
    <mergeCell ref="B61:C61"/>
    <mergeCell ref="B63:C63"/>
    <mergeCell ref="B57:C57"/>
    <mergeCell ref="A1:J5"/>
    <mergeCell ref="B58:C58"/>
    <mergeCell ref="B59:C59"/>
    <mergeCell ref="B60:C60"/>
    <mergeCell ref="D42:E42"/>
    <mergeCell ref="B29:C29"/>
    <mergeCell ref="F9:F11"/>
    <mergeCell ref="B26:C27"/>
    <mergeCell ref="D26:E27"/>
    <mergeCell ref="D30:E30"/>
  </mergeCells>
  <phoneticPr fontId="7" type="noConversion"/>
  <printOptions horizontalCentered="1"/>
  <pageMargins left="0.39370078740157483" right="0.39370078740157483" top="0" bottom="0.31496062992125984" header="0" footer="0"/>
  <pageSetup paperSize="9" scale="94" firstPageNumber="35" orientation="portrait" useFirstPageNumber="1" horizontalDpi="300" verticalDpi="300" r:id="rId1"/>
  <headerFooter alignWithMargins="0">
    <oddFooter>&amp;CСтраница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1"/>
  <sheetViews>
    <sheetView zoomScaleNormal="100" zoomScaleSheetLayoutView="100" workbookViewId="0">
      <selection activeCell="O12" sqref="O12"/>
    </sheetView>
  </sheetViews>
  <sheetFormatPr defaultRowHeight="12.75"/>
  <cols>
    <col min="1" max="1" width="8.5703125" customWidth="1"/>
    <col min="2" max="3" width="8.28515625" customWidth="1"/>
    <col min="4" max="4" width="9.42578125" customWidth="1"/>
    <col min="5" max="5" width="8.7109375" customWidth="1"/>
    <col min="6" max="6" width="8.42578125" customWidth="1"/>
    <col min="8" max="8" width="9.7109375" customWidth="1"/>
    <col min="9" max="9" width="8.85546875" customWidth="1"/>
    <col min="12" max="12" width="9.140625" hidden="1" customWidth="1"/>
  </cols>
  <sheetData>
    <row r="1" spans="1:13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424"/>
      <c r="M1" s="424"/>
    </row>
    <row r="2" spans="1:13" ht="28.1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55"/>
      <c r="M2" s="55"/>
    </row>
    <row r="3" spans="1:13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425"/>
      <c r="M3" s="425"/>
    </row>
    <row r="4" spans="1:13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425"/>
      <c r="M4" s="425"/>
    </row>
    <row r="5" spans="1:13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"/>
      <c r="M5" s="1"/>
    </row>
    <row r="6" spans="1:13">
      <c r="A6" s="1"/>
      <c r="B6" s="1"/>
      <c r="C6" s="1"/>
      <c r="E6" s="423"/>
      <c r="F6" s="423"/>
      <c r="G6" s="423"/>
      <c r="H6" s="423"/>
      <c r="I6" s="423"/>
      <c r="L6" s="1"/>
      <c r="M6" s="1"/>
    </row>
    <row r="7" spans="1:13" ht="18.75">
      <c r="A7" s="2129" t="s">
        <v>1281</v>
      </c>
      <c r="B7" s="2129"/>
      <c r="C7" s="2129"/>
      <c r="D7" s="2129"/>
      <c r="E7" s="2129"/>
      <c r="F7" s="2129"/>
      <c r="G7" s="2129"/>
      <c r="H7" s="2129"/>
      <c r="I7" s="2129"/>
      <c r="J7" s="2129"/>
      <c r="K7" s="2129"/>
      <c r="L7" s="377"/>
    </row>
    <row r="8" spans="1:13">
      <c r="A8" s="1"/>
      <c r="B8" s="1"/>
      <c r="C8" s="1"/>
      <c r="D8" s="1"/>
      <c r="E8" s="2"/>
      <c r="F8" s="1"/>
      <c r="G8" s="1"/>
      <c r="H8" s="1"/>
      <c r="I8" s="1"/>
      <c r="J8" s="1"/>
      <c r="K8" s="1"/>
    </row>
    <row r="9" spans="1:13" ht="12.75" customHeight="1">
      <c r="A9" s="2128" t="s">
        <v>1282</v>
      </c>
      <c r="B9" s="2128"/>
      <c r="C9" s="2128"/>
      <c r="D9" s="2128"/>
      <c r="E9" s="2128"/>
      <c r="F9" s="546"/>
      <c r="G9" s="2128" t="s">
        <v>1283</v>
      </c>
      <c r="H9" s="2128"/>
      <c r="I9" s="2128"/>
      <c r="J9" s="2128"/>
      <c r="K9" s="2128"/>
    </row>
    <row r="10" spans="1:13" ht="12.75" customHeight="1">
      <c r="A10" s="2128" t="s">
        <v>1284</v>
      </c>
      <c r="B10" s="2128"/>
      <c r="C10" s="2128"/>
      <c r="D10" s="2128"/>
      <c r="E10" s="2128"/>
      <c r="F10" s="546"/>
      <c r="G10" s="2128" t="s">
        <v>1285</v>
      </c>
      <c r="H10" s="2128"/>
      <c r="I10" s="2128"/>
      <c r="J10" s="2128"/>
      <c r="K10" s="2128"/>
    </row>
    <row r="11" spans="1:13" ht="13.5" thickBot="1">
      <c r="A11" s="243"/>
      <c r="B11" s="244"/>
      <c r="C11" s="244"/>
      <c r="D11" s="244"/>
      <c r="E11" s="244"/>
      <c r="F11" s="547"/>
      <c r="G11" s="243"/>
      <c r="H11" s="243"/>
      <c r="I11" s="243"/>
      <c r="J11" s="243"/>
      <c r="K11" s="243"/>
    </row>
    <row r="12" spans="1:13" ht="22.5">
      <c r="A12" s="548" t="s">
        <v>1286</v>
      </c>
      <c r="B12" s="548" t="s">
        <v>1287</v>
      </c>
      <c r="C12" s="548" t="s">
        <v>1288</v>
      </c>
      <c r="D12" s="548" t="s">
        <v>1289</v>
      </c>
      <c r="E12" s="548" t="s">
        <v>1290</v>
      </c>
      <c r="F12" s="549"/>
      <c r="G12" s="548" t="s">
        <v>1286</v>
      </c>
      <c r="H12" s="548" t="s">
        <v>1287</v>
      </c>
      <c r="I12" s="548" t="s">
        <v>1288</v>
      </c>
      <c r="J12" s="548" t="s">
        <v>1289</v>
      </c>
      <c r="K12" s="548" t="s">
        <v>1290</v>
      </c>
    </row>
    <row r="13" spans="1:13">
      <c r="A13" s="550">
        <v>2.5</v>
      </c>
      <c r="B13" s="184">
        <v>3000</v>
      </c>
      <c r="C13" s="184">
        <v>6630</v>
      </c>
      <c r="D13" s="184">
        <v>5350</v>
      </c>
      <c r="E13" s="184">
        <v>3250</v>
      </c>
      <c r="F13" s="551"/>
      <c r="G13" s="550">
        <v>2.5</v>
      </c>
      <c r="H13" s="184">
        <v>4010</v>
      </c>
      <c r="I13" s="184">
        <v>7300</v>
      </c>
      <c r="J13" s="184">
        <v>6180</v>
      </c>
      <c r="K13" s="184">
        <v>4350</v>
      </c>
    </row>
    <row r="14" spans="1:13">
      <c r="A14" s="550">
        <v>3.15</v>
      </c>
      <c r="B14" s="184">
        <v>3750</v>
      </c>
      <c r="C14" s="184">
        <v>11160</v>
      </c>
      <c r="D14" s="184">
        <v>6240</v>
      </c>
      <c r="E14" s="184">
        <v>4380</v>
      </c>
      <c r="F14" s="551"/>
      <c r="G14" s="550">
        <v>3.15</v>
      </c>
      <c r="H14" s="184">
        <v>4550</v>
      </c>
      <c r="I14" s="184">
        <v>12150</v>
      </c>
      <c r="J14" s="184">
        <v>7130</v>
      </c>
      <c r="K14" s="184">
        <v>5300</v>
      </c>
    </row>
    <row r="15" spans="1:13">
      <c r="A15" s="550">
        <v>4</v>
      </c>
      <c r="B15" s="184">
        <v>4890</v>
      </c>
      <c r="C15" s="184">
        <v>17730</v>
      </c>
      <c r="D15" s="184">
        <v>8800</v>
      </c>
      <c r="E15" s="184">
        <v>5890</v>
      </c>
      <c r="F15" s="551"/>
      <c r="G15" s="550">
        <v>4</v>
      </c>
      <c r="H15" s="184">
        <v>5450</v>
      </c>
      <c r="I15" s="184">
        <v>18770</v>
      </c>
      <c r="J15" s="184">
        <v>9900</v>
      </c>
      <c r="K15" s="184">
        <v>6560</v>
      </c>
    </row>
    <row r="16" spans="1:13">
      <c r="A16" s="550">
        <v>5</v>
      </c>
      <c r="B16" s="184">
        <v>6430</v>
      </c>
      <c r="C16" s="184">
        <v>29970</v>
      </c>
      <c r="D16" s="184">
        <v>11520</v>
      </c>
      <c r="E16" s="184">
        <v>7450</v>
      </c>
      <c r="F16" s="551"/>
      <c r="G16" s="550">
        <v>5</v>
      </c>
      <c r="H16" s="184">
        <v>6800</v>
      </c>
      <c r="I16" s="184">
        <v>31270</v>
      </c>
      <c r="J16" s="184">
        <v>12770</v>
      </c>
      <c r="K16" s="184">
        <v>9080</v>
      </c>
    </row>
    <row r="17" spans="1:11">
      <c r="A17" s="550">
        <v>6.3</v>
      </c>
      <c r="B17" s="184">
        <v>9410</v>
      </c>
      <c r="C17" s="184">
        <v>50030</v>
      </c>
      <c r="D17" s="184">
        <v>16190</v>
      </c>
      <c r="E17" s="184"/>
      <c r="F17" s="551"/>
      <c r="G17" s="550">
        <v>6.3</v>
      </c>
      <c r="H17" s="184">
        <v>11730</v>
      </c>
      <c r="I17" s="184">
        <v>51230</v>
      </c>
      <c r="J17" s="184">
        <v>18970</v>
      </c>
      <c r="K17" s="184"/>
    </row>
    <row r="18" spans="1:11">
      <c r="A18" s="556">
        <v>8</v>
      </c>
      <c r="B18" s="557">
        <v>15680</v>
      </c>
      <c r="C18" s="557">
        <v>101410</v>
      </c>
      <c r="D18" s="557">
        <v>29350</v>
      </c>
      <c r="E18" s="557"/>
      <c r="F18" s="551"/>
      <c r="G18" s="556">
        <v>8</v>
      </c>
      <c r="H18" s="557">
        <v>20390</v>
      </c>
      <c r="I18" s="557">
        <v>106560</v>
      </c>
      <c r="J18" s="557">
        <v>35860</v>
      </c>
      <c r="K18" s="557"/>
    </row>
    <row r="19" spans="1:11" ht="13.5" thickBot="1">
      <c r="A19" s="550">
        <v>10</v>
      </c>
      <c r="B19" s="184">
        <v>28380</v>
      </c>
      <c r="C19" s="184">
        <v>172220</v>
      </c>
      <c r="D19" s="184">
        <v>53490</v>
      </c>
      <c r="E19" s="184"/>
      <c r="F19" s="245"/>
      <c r="G19" s="552">
        <v>10</v>
      </c>
      <c r="H19" s="185">
        <v>35800</v>
      </c>
      <c r="I19" s="185">
        <v>225520</v>
      </c>
      <c r="J19" s="185">
        <v>71350</v>
      </c>
      <c r="K19" s="185"/>
    </row>
    <row r="20" spans="1:11" ht="13.5" thickBot="1">
      <c r="A20" s="552">
        <v>12.5</v>
      </c>
      <c r="B20" s="185">
        <v>49310</v>
      </c>
      <c r="C20" s="185">
        <v>315480</v>
      </c>
      <c r="D20" s="185">
        <v>98730</v>
      </c>
      <c r="E20" s="185"/>
      <c r="F20" s="245"/>
      <c r="G20" s="246"/>
      <c r="H20" s="25"/>
      <c r="I20" s="25"/>
      <c r="J20" s="25"/>
      <c r="K20" s="25"/>
    </row>
    <row r="21" spans="1:11">
      <c r="A21" s="245"/>
      <c r="B21" s="245"/>
      <c r="C21" s="245"/>
      <c r="D21" s="245"/>
      <c r="E21" s="245"/>
      <c r="F21" s="245"/>
      <c r="G21" s="245"/>
      <c r="H21" s="245"/>
      <c r="I21" s="245"/>
      <c r="J21" s="245"/>
      <c r="K21" s="245"/>
    </row>
    <row r="22" spans="1:11" ht="12.75" customHeight="1">
      <c r="A22" s="2128" t="s">
        <v>1291</v>
      </c>
      <c r="B22" s="2128"/>
      <c r="C22" s="2128"/>
      <c r="D22" s="2128"/>
      <c r="E22" s="2128"/>
      <c r="F22" s="546"/>
      <c r="G22" s="2128" t="s">
        <v>1292</v>
      </c>
      <c r="H22" s="2128"/>
      <c r="I22" s="2128"/>
      <c r="J22" s="2128"/>
      <c r="K22" s="2128"/>
    </row>
    <row r="23" spans="1:11" ht="12.75" customHeight="1">
      <c r="A23" s="2128" t="s">
        <v>1293</v>
      </c>
      <c r="B23" s="2128"/>
      <c r="C23" s="2128"/>
      <c r="D23" s="2128"/>
      <c r="E23" s="2128"/>
      <c r="F23" s="546"/>
      <c r="G23" s="2128" t="s">
        <v>1285</v>
      </c>
      <c r="H23" s="2128"/>
      <c r="I23" s="2128"/>
      <c r="J23" s="2128"/>
      <c r="K23" s="2128"/>
    </row>
    <row r="24" spans="1:11" ht="13.5" thickBot="1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245"/>
    </row>
    <row r="25" spans="1:11" ht="22.5">
      <c r="A25" s="548" t="s">
        <v>1286</v>
      </c>
      <c r="B25" s="548" t="s">
        <v>1287</v>
      </c>
      <c r="C25" s="548" t="s">
        <v>1288</v>
      </c>
      <c r="D25" s="548" t="s">
        <v>1289</v>
      </c>
      <c r="E25" s="548" t="s">
        <v>1290</v>
      </c>
      <c r="F25" s="74"/>
      <c r="G25" s="548" t="s">
        <v>1286</v>
      </c>
      <c r="H25" s="548" t="s">
        <v>1287</v>
      </c>
      <c r="I25" s="548" t="s">
        <v>1288</v>
      </c>
      <c r="J25" s="548" t="s">
        <v>1289</v>
      </c>
      <c r="K25" s="548" t="s">
        <v>1290</v>
      </c>
    </row>
    <row r="26" spans="1:11">
      <c r="A26" s="553">
        <v>2</v>
      </c>
      <c r="B26" s="554">
        <v>3010</v>
      </c>
      <c r="C26" s="554">
        <v>6890</v>
      </c>
      <c r="D26" s="554">
        <v>5560</v>
      </c>
      <c r="E26" s="184">
        <v>3010</v>
      </c>
      <c r="F26" s="74"/>
      <c r="G26" s="553">
        <v>2</v>
      </c>
      <c r="H26" s="554">
        <v>3060</v>
      </c>
      <c r="I26" s="554">
        <v>7380</v>
      </c>
      <c r="J26" s="554">
        <v>6240</v>
      </c>
      <c r="K26" s="554">
        <v>3060</v>
      </c>
    </row>
    <row r="27" spans="1:11">
      <c r="A27" s="550">
        <v>2.5</v>
      </c>
      <c r="B27" s="184">
        <v>3150</v>
      </c>
      <c r="C27" s="184">
        <v>6910</v>
      </c>
      <c r="D27" s="184">
        <v>5810</v>
      </c>
      <c r="E27" s="527">
        <v>3160</v>
      </c>
      <c r="F27" s="246"/>
      <c r="G27" s="550">
        <v>2.5</v>
      </c>
      <c r="H27" s="184">
        <v>3530</v>
      </c>
      <c r="I27" s="184">
        <v>7610</v>
      </c>
      <c r="J27" s="184">
        <v>6640</v>
      </c>
      <c r="K27" s="184">
        <v>3530</v>
      </c>
    </row>
    <row r="28" spans="1:11">
      <c r="A28" s="550">
        <v>3.15</v>
      </c>
      <c r="B28" s="184">
        <v>3500</v>
      </c>
      <c r="C28" s="184">
        <v>11270</v>
      </c>
      <c r="D28" s="184">
        <v>7020</v>
      </c>
      <c r="E28" s="184">
        <v>3500</v>
      </c>
      <c r="F28" s="246"/>
      <c r="G28" s="550">
        <v>3.15</v>
      </c>
      <c r="H28" s="184">
        <v>3890</v>
      </c>
      <c r="I28" s="184">
        <v>12660</v>
      </c>
      <c r="J28" s="184">
        <v>8190</v>
      </c>
      <c r="K28" s="184">
        <v>3890</v>
      </c>
    </row>
    <row r="29" spans="1:11">
      <c r="A29" s="550">
        <v>3.55</v>
      </c>
      <c r="B29" s="184">
        <v>4310</v>
      </c>
      <c r="C29" s="184">
        <v>12180</v>
      </c>
      <c r="D29" s="184">
        <v>8210</v>
      </c>
      <c r="E29" s="184">
        <v>4310</v>
      </c>
      <c r="F29" s="246"/>
      <c r="G29" s="550">
        <v>4</v>
      </c>
      <c r="H29" s="184">
        <v>4880</v>
      </c>
      <c r="I29" s="184">
        <v>16130</v>
      </c>
      <c r="J29" s="184">
        <v>11340</v>
      </c>
      <c r="K29" s="184">
        <v>4880</v>
      </c>
    </row>
    <row r="30" spans="1:11">
      <c r="A30" s="550">
        <v>4</v>
      </c>
      <c r="B30" s="184">
        <v>4750</v>
      </c>
      <c r="C30" s="184">
        <v>12960</v>
      </c>
      <c r="D30" s="184">
        <v>9210</v>
      </c>
      <c r="E30" s="184">
        <v>4750</v>
      </c>
      <c r="F30" s="246"/>
      <c r="G30" s="550">
        <v>5</v>
      </c>
      <c r="H30" s="184">
        <v>7150</v>
      </c>
      <c r="I30" s="184">
        <v>20670</v>
      </c>
      <c r="J30" s="184">
        <v>16010</v>
      </c>
      <c r="K30" s="184"/>
    </row>
    <row r="31" spans="1:11">
      <c r="A31" s="550">
        <v>4.5</v>
      </c>
      <c r="B31" s="184">
        <v>5980</v>
      </c>
      <c r="C31" s="184">
        <v>16340</v>
      </c>
      <c r="D31" s="184">
        <v>10210</v>
      </c>
      <c r="E31" s="184"/>
      <c r="F31" s="246"/>
      <c r="G31" s="550">
        <v>6.3</v>
      </c>
      <c r="H31" s="184">
        <v>9880</v>
      </c>
      <c r="I31" s="184">
        <v>38840</v>
      </c>
      <c r="J31" s="184">
        <v>21750</v>
      </c>
      <c r="K31" s="184"/>
    </row>
    <row r="32" spans="1:11">
      <c r="A32" s="550">
        <v>5</v>
      </c>
      <c r="B32" s="184">
        <v>6830</v>
      </c>
      <c r="C32" s="184">
        <v>18660</v>
      </c>
      <c r="D32" s="184">
        <v>11220</v>
      </c>
      <c r="E32" s="184"/>
      <c r="F32" s="246"/>
      <c r="G32" s="556">
        <v>8</v>
      </c>
      <c r="H32" s="557">
        <v>15030</v>
      </c>
      <c r="I32" s="557">
        <v>55280</v>
      </c>
      <c r="J32" s="557">
        <v>37140</v>
      </c>
      <c r="K32" s="557"/>
    </row>
    <row r="33" spans="1:13" ht="13.5" thickBot="1">
      <c r="A33" s="550">
        <v>5.6</v>
      </c>
      <c r="B33" s="184">
        <v>8400</v>
      </c>
      <c r="C33" s="184">
        <v>30520</v>
      </c>
      <c r="D33" s="184">
        <v>13840</v>
      </c>
      <c r="E33" s="184"/>
      <c r="F33" s="246"/>
      <c r="G33" s="552">
        <v>10</v>
      </c>
      <c r="H33" s="185">
        <v>31080</v>
      </c>
      <c r="I33" s="185">
        <v>137320</v>
      </c>
      <c r="J33" s="185">
        <v>67340</v>
      </c>
      <c r="K33" s="185"/>
    </row>
    <row r="34" spans="1:13">
      <c r="A34" s="550">
        <v>6.3</v>
      </c>
      <c r="B34" s="184">
        <v>9350</v>
      </c>
      <c r="C34" s="184">
        <v>35840</v>
      </c>
      <c r="D34" s="184">
        <v>15460</v>
      </c>
      <c r="E34" s="184"/>
      <c r="F34" s="246"/>
      <c r="G34" s="555"/>
      <c r="H34" s="555"/>
      <c r="I34" s="555"/>
      <c r="J34" s="25"/>
      <c r="K34" s="25"/>
    </row>
    <row r="35" spans="1:13" ht="12.75" customHeight="1">
      <c r="A35" s="556">
        <v>7.1</v>
      </c>
      <c r="B35" s="557">
        <v>10990</v>
      </c>
      <c r="C35" s="557">
        <v>46980</v>
      </c>
      <c r="D35" s="557">
        <v>25930</v>
      </c>
      <c r="E35" s="557"/>
      <c r="F35" s="246"/>
      <c r="G35" s="74"/>
      <c r="H35" s="247"/>
      <c r="I35" s="198"/>
      <c r="J35" s="25"/>
      <c r="K35" s="154"/>
    </row>
    <row r="36" spans="1:13">
      <c r="A36" s="556">
        <v>8</v>
      </c>
      <c r="B36" s="557">
        <v>11950</v>
      </c>
      <c r="C36" s="557">
        <v>50220</v>
      </c>
      <c r="D36" s="557">
        <v>29040</v>
      </c>
      <c r="E36" s="557"/>
      <c r="F36" s="246"/>
      <c r="G36" s="2126"/>
      <c r="H36" s="2126"/>
      <c r="I36" s="2126"/>
      <c r="J36" s="2127"/>
      <c r="K36" s="2127"/>
    </row>
    <row r="37" spans="1:13">
      <c r="A37" s="556">
        <v>9</v>
      </c>
      <c r="B37" s="557">
        <v>20350</v>
      </c>
      <c r="C37" s="557">
        <v>95080</v>
      </c>
      <c r="D37" s="557">
        <v>50140</v>
      </c>
      <c r="E37" s="557"/>
      <c r="F37" s="246"/>
      <c r="G37" s="74"/>
      <c r="H37" s="1619"/>
      <c r="I37" s="2128"/>
      <c r="J37" s="1794"/>
      <c r="K37" s="1923"/>
    </row>
    <row r="38" spans="1:13">
      <c r="A38" s="556">
        <v>10</v>
      </c>
      <c r="B38" s="557">
        <v>24750</v>
      </c>
      <c r="C38" s="557">
        <v>103870</v>
      </c>
      <c r="D38" s="557">
        <v>55690</v>
      </c>
      <c r="E38" s="557"/>
      <c r="F38" s="246"/>
      <c r="G38" s="246"/>
      <c r="H38" s="1619"/>
      <c r="I38" s="2125"/>
      <c r="J38" s="1923"/>
      <c r="K38" s="1923"/>
    </row>
    <row r="39" spans="1:13">
      <c r="A39" s="556">
        <v>11.2</v>
      </c>
      <c r="B39" s="557">
        <v>28200</v>
      </c>
      <c r="C39" s="557">
        <v>138110</v>
      </c>
      <c r="D39" s="557">
        <v>75740</v>
      </c>
      <c r="E39" s="557"/>
      <c r="F39" s="246"/>
      <c r="G39" s="246"/>
      <c r="H39" s="1619"/>
      <c r="I39" s="2125"/>
      <c r="J39" s="1923"/>
      <c r="K39" s="1923"/>
    </row>
    <row r="40" spans="1:13">
      <c r="A40" s="556">
        <v>12.5</v>
      </c>
      <c r="B40" s="557">
        <v>30380</v>
      </c>
      <c r="C40" s="557">
        <v>147830</v>
      </c>
      <c r="D40" s="557">
        <v>81700</v>
      </c>
      <c r="E40" s="557"/>
      <c r="F40" s="246"/>
      <c r="G40" s="246"/>
      <c r="H40" s="1619"/>
      <c r="I40" s="2125"/>
      <c r="J40" s="1923"/>
      <c r="K40" s="1923"/>
    </row>
    <row r="41" spans="1:13">
      <c r="A41" s="556">
        <v>14</v>
      </c>
      <c r="B41" s="557">
        <v>76940</v>
      </c>
      <c r="C41" s="557" t="s">
        <v>134</v>
      </c>
      <c r="D41" s="557"/>
      <c r="E41" s="557"/>
      <c r="F41" s="246"/>
      <c r="G41" s="246"/>
      <c r="H41" s="1619"/>
      <c r="I41" s="2125"/>
      <c r="J41" s="1923"/>
      <c r="K41" s="1923"/>
    </row>
    <row r="42" spans="1:13">
      <c r="A42" s="556">
        <v>16</v>
      </c>
      <c r="B42" s="557">
        <v>100160</v>
      </c>
      <c r="C42" s="557" t="s">
        <v>134</v>
      </c>
      <c r="D42" s="557"/>
      <c r="E42" s="557"/>
      <c r="F42" s="246"/>
      <c r="G42" s="246"/>
      <c r="H42" s="1794"/>
      <c r="I42" s="1923"/>
      <c r="J42" s="1794"/>
      <c r="K42" s="1923"/>
    </row>
    <row r="43" spans="1:13" ht="13.5" thickBot="1">
      <c r="A43" s="552">
        <v>20</v>
      </c>
      <c r="B43" s="185">
        <v>287630</v>
      </c>
      <c r="C43" s="185" t="s">
        <v>134</v>
      </c>
      <c r="D43" s="185"/>
      <c r="E43" s="185"/>
      <c r="F43" s="246"/>
      <c r="G43" s="246"/>
      <c r="H43" s="1794"/>
      <c r="I43" s="1923"/>
      <c r="J43" s="1794"/>
      <c r="K43" s="1923"/>
    </row>
    <row r="44" spans="1:13">
      <c r="A44" s="246"/>
      <c r="B44" s="247"/>
      <c r="C44" s="74"/>
      <c r="E44" s="247"/>
      <c r="F44" s="246"/>
      <c r="G44" s="246"/>
      <c r="H44" s="247"/>
      <c r="I44" s="74"/>
      <c r="J44" s="74"/>
      <c r="K44" s="247"/>
    </row>
    <row r="45" spans="1:13" ht="14.25" customHeight="1">
      <c r="A45" s="2120"/>
      <c r="B45" s="2121"/>
      <c r="C45" s="2121"/>
      <c r="D45" s="2121"/>
      <c r="E45" s="2121"/>
      <c r="F45" s="2121"/>
      <c r="G45" s="2121"/>
      <c r="H45" s="2119"/>
      <c r="I45" s="2119"/>
      <c r="J45" s="384"/>
      <c r="K45" s="311"/>
      <c r="L45" s="311"/>
      <c r="M45" s="311"/>
    </row>
    <row r="46" spans="1:13" ht="12" customHeight="1">
      <c r="A46" s="558"/>
      <c r="B46" s="630"/>
      <c r="C46" s="630"/>
      <c r="D46" s="630"/>
      <c r="E46" s="630"/>
      <c r="F46" s="630"/>
      <c r="G46" s="630"/>
      <c r="H46" s="156"/>
      <c r="I46" s="156"/>
      <c r="J46" s="384"/>
      <c r="K46" s="311"/>
      <c r="L46" s="311"/>
      <c r="M46" s="311"/>
    </row>
    <row r="47" spans="1:13" ht="15" customHeight="1">
      <c r="A47" s="2122"/>
      <c r="B47" s="1916"/>
      <c r="C47" s="2119"/>
      <c r="D47" s="1916"/>
      <c r="E47" s="2119"/>
      <c r="F47" s="1916"/>
      <c r="G47" s="2123"/>
      <c r="H47" s="2123"/>
      <c r="I47" s="2123"/>
      <c r="J47" s="384"/>
      <c r="K47" s="311"/>
      <c r="L47" s="311"/>
      <c r="M47" s="311"/>
    </row>
    <row r="48" spans="1:13" ht="13.5" customHeight="1" thickBot="1">
      <c r="A48" s="2118"/>
      <c r="B48" s="2119"/>
      <c r="C48" s="2119"/>
      <c r="D48" s="2119"/>
      <c r="E48" s="2119"/>
      <c r="F48" s="2124"/>
      <c r="G48" s="2124"/>
      <c r="H48" s="2124"/>
      <c r="I48" s="2124"/>
      <c r="J48" s="432"/>
      <c r="K48" s="432"/>
      <c r="L48" s="316"/>
      <c r="M48" s="247"/>
    </row>
    <row r="49" spans="1:11" ht="13.5" customHeight="1">
      <c r="A49" s="246"/>
      <c r="B49" s="1794"/>
      <c r="C49" s="1794"/>
      <c r="D49" s="1619"/>
      <c r="E49" s="2118"/>
      <c r="F49" s="2119"/>
      <c r="G49" s="2119"/>
      <c r="H49" s="1796"/>
      <c r="I49" s="1923"/>
      <c r="J49" s="279"/>
      <c r="K49" s="279"/>
    </row>
    <row r="50" spans="1:11" ht="12.75" customHeight="1">
      <c r="A50" s="631"/>
      <c r="B50" s="1794"/>
      <c r="C50" s="1794"/>
      <c r="D50" s="1619"/>
      <c r="E50" s="2116"/>
      <c r="F50" s="1794"/>
      <c r="G50" s="1794"/>
      <c r="H50" s="1794"/>
      <c r="I50" s="1794"/>
      <c r="J50" s="77"/>
      <c r="K50" s="101"/>
    </row>
    <row r="51" spans="1:11" ht="12.75" customHeight="1">
      <c r="A51" s="246"/>
      <c r="B51" s="1794"/>
      <c r="C51" s="1794"/>
      <c r="D51" s="1619"/>
      <c r="E51" s="2116"/>
      <c r="F51" s="1794"/>
      <c r="G51" s="1794"/>
      <c r="H51" s="1794"/>
      <c r="I51" s="1794"/>
      <c r="J51" s="25"/>
      <c r="K51" s="25"/>
    </row>
    <row r="52" spans="1:11" ht="13.5" customHeight="1">
      <c r="A52" s="246"/>
      <c r="B52" s="1794"/>
      <c r="C52" s="1794"/>
      <c r="D52" s="1619"/>
      <c r="E52" s="2116"/>
      <c r="F52" s="2117"/>
      <c r="G52" s="2117"/>
      <c r="H52" s="2117"/>
      <c r="I52" s="2117"/>
      <c r="J52" s="74"/>
      <c r="K52" s="25"/>
    </row>
    <row r="53" spans="1:11">
      <c r="A53" s="246"/>
      <c r="B53" s="247"/>
      <c r="C53" s="247"/>
      <c r="D53" s="247"/>
      <c r="E53" s="254"/>
      <c r="F53" s="254"/>
      <c r="G53" s="254"/>
      <c r="H53" s="559"/>
      <c r="I53" s="74"/>
      <c r="J53" s="74"/>
      <c r="K53" s="25"/>
    </row>
    <row r="54" spans="1:11">
      <c r="A54" s="246"/>
      <c r="B54" s="247"/>
      <c r="C54" s="247"/>
      <c r="D54" s="247"/>
      <c r="E54" s="254"/>
      <c r="F54" s="254"/>
      <c r="G54" s="254"/>
      <c r="H54" s="559"/>
      <c r="I54" s="74"/>
      <c r="J54" s="74"/>
      <c r="K54" s="25"/>
    </row>
    <row r="55" spans="1:11">
      <c r="A55" s="68"/>
      <c r="B55" s="546"/>
      <c r="C55" s="546"/>
      <c r="D55" s="247"/>
      <c r="E55" s="254"/>
      <c r="F55" s="254"/>
      <c r="G55" s="254"/>
      <c r="H55" s="559"/>
      <c r="I55" s="74"/>
      <c r="J55" s="74"/>
      <c r="K55" s="25"/>
    </row>
    <row r="56" spans="1:11">
      <c r="D56" s="247"/>
      <c r="E56" s="254"/>
      <c r="F56" s="254"/>
      <c r="G56" s="254"/>
      <c r="H56" s="559"/>
      <c r="I56" s="74"/>
      <c r="J56" s="74"/>
      <c r="K56" s="25"/>
    </row>
    <row r="57" spans="1:11">
      <c r="A57" s="540"/>
      <c r="B57" s="540"/>
      <c r="C57" s="540"/>
      <c r="D57" s="247"/>
      <c r="E57" s="254"/>
      <c r="F57" s="254"/>
      <c r="G57" s="254"/>
      <c r="H57" s="559"/>
      <c r="I57" s="74"/>
      <c r="J57" s="74"/>
      <c r="K57" s="25"/>
    </row>
    <row r="58" spans="1:11" ht="16.5" customHeight="1">
      <c r="A58" s="279"/>
      <c r="B58" s="279"/>
      <c r="C58" s="279"/>
      <c r="D58" s="247"/>
      <c r="E58" s="229"/>
      <c r="F58" s="229"/>
      <c r="G58" s="229"/>
      <c r="H58" s="229"/>
      <c r="I58" s="69"/>
      <c r="J58" s="244"/>
      <c r="K58" s="244"/>
    </row>
    <row r="59" spans="1:11" ht="15.75">
      <c r="A59" s="400"/>
      <c r="B59" s="154"/>
      <c r="C59" s="154"/>
      <c r="D59" s="247"/>
      <c r="E59" s="521"/>
      <c r="F59" s="521"/>
      <c r="G59" s="521"/>
      <c r="H59" s="521"/>
      <c r="I59" s="521"/>
      <c r="J59" s="521"/>
      <c r="K59" s="521"/>
    </row>
    <row r="60" spans="1:11" ht="13.5" customHeight="1">
      <c r="A60" s="254"/>
      <c r="B60" s="25"/>
      <c r="C60" s="25"/>
      <c r="D60" s="247"/>
      <c r="E60" s="521"/>
      <c r="F60" s="521"/>
      <c r="G60" s="521"/>
      <c r="H60" s="521"/>
      <c r="I60" s="521"/>
      <c r="J60" s="521"/>
      <c r="K60" s="521"/>
    </row>
    <row r="61" spans="1:11" ht="13.5" customHeight="1">
      <c r="A61" s="555"/>
      <c r="B61" s="555"/>
      <c r="C61" s="555"/>
      <c r="D61" s="198"/>
      <c r="E61" s="400"/>
      <c r="F61" s="154"/>
      <c r="G61" s="154"/>
      <c r="H61" s="138"/>
      <c r="I61" s="400"/>
      <c r="J61" s="400"/>
      <c r="K61" s="400"/>
    </row>
    <row r="62" spans="1:11" ht="12" customHeight="1">
      <c r="A62" s="74"/>
      <c r="B62" s="247"/>
      <c r="C62" s="198"/>
      <c r="D62" s="198"/>
      <c r="E62" s="536"/>
      <c r="F62" s="82"/>
      <c r="G62" s="279"/>
      <c r="H62" s="251"/>
      <c r="I62" s="536"/>
      <c r="J62" s="537"/>
      <c r="K62" s="279"/>
    </row>
    <row r="63" spans="1:11">
      <c r="A63" s="246"/>
      <c r="B63" s="247"/>
      <c r="C63" s="247"/>
      <c r="D63" s="247"/>
      <c r="E63" s="285"/>
      <c r="F63" s="25"/>
      <c r="G63" s="25"/>
      <c r="H63" s="74"/>
      <c r="I63" s="285"/>
      <c r="J63" s="25"/>
      <c r="K63" s="25"/>
    </row>
    <row r="64" spans="1:11">
      <c r="A64" s="246"/>
      <c r="B64" s="247"/>
      <c r="C64" s="247"/>
      <c r="D64" s="247"/>
      <c r="E64" s="285"/>
      <c r="F64" s="25"/>
      <c r="G64" s="25"/>
      <c r="H64" s="74"/>
      <c r="I64" s="285"/>
      <c r="J64" s="25"/>
      <c r="K64" s="25"/>
    </row>
    <row r="65" spans="1:11">
      <c r="A65" s="246"/>
      <c r="B65" s="247"/>
      <c r="C65" s="247"/>
      <c r="D65" s="560"/>
      <c r="E65" s="285"/>
      <c r="F65" s="25"/>
      <c r="G65" s="25"/>
      <c r="H65" s="74"/>
      <c r="I65" s="285"/>
      <c r="J65" s="25"/>
      <c r="K65" s="25"/>
    </row>
    <row r="66" spans="1:11">
      <c r="A66" s="246"/>
      <c r="B66" s="247"/>
      <c r="C66" s="247"/>
      <c r="D66" s="253"/>
      <c r="E66" s="285"/>
      <c r="F66" s="25"/>
      <c r="G66" s="25"/>
      <c r="H66" s="74"/>
      <c r="I66" s="285"/>
      <c r="J66" s="25"/>
      <c r="K66" s="25"/>
    </row>
    <row r="67" spans="1:11">
      <c r="A67" s="254"/>
      <c r="B67" s="538"/>
      <c r="C67" s="25"/>
      <c r="D67" s="253"/>
      <c r="E67" s="285"/>
      <c r="F67" s="25"/>
      <c r="G67" s="25"/>
      <c r="H67" s="74"/>
      <c r="I67" s="285"/>
      <c r="J67" s="25"/>
      <c r="K67" s="25"/>
    </row>
    <row r="68" spans="1:11" ht="12" customHeight="1">
      <c r="A68" s="254"/>
      <c r="B68" s="255"/>
      <c r="C68" s="74"/>
      <c r="D68" s="253"/>
      <c r="E68" s="285"/>
      <c r="F68" s="25"/>
      <c r="G68" s="538"/>
      <c r="H68" s="74"/>
      <c r="I68" s="285"/>
      <c r="J68" s="25"/>
      <c r="K68" s="25"/>
    </row>
    <row r="69" spans="1:11" ht="13.5" hidden="1" customHeight="1">
      <c r="A69" s="539"/>
      <c r="B69" s="279"/>
      <c r="C69" s="279"/>
      <c r="D69" s="253"/>
      <c r="E69" s="285"/>
      <c r="F69" s="25"/>
      <c r="G69" s="538"/>
      <c r="H69" s="74"/>
      <c r="I69" s="285"/>
      <c r="J69" s="25"/>
      <c r="K69" s="25"/>
    </row>
    <row r="70" spans="1:11" ht="13.5" customHeight="1">
      <c r="A70" s="1922"/>
      <c r="B70" s="1922"/>
      <c r="C70" s="1922"/>
      <c r="D70" s="253"/>
      <c r="E70" s="285"/>
      <c r="F70" s="25"/>
      <c r="G70" s="538"/>
      <c r="H70" s="74"/>
      <c r="I70" s="285"/>
      <c r="J70" s="25"/>
      <c r="K70" s="25"/>
    </row>
    <row r="71" spans="1:11">
      <c r="A71" s="260"/>
      <c r="B71" s="25"/>
      <c r="C71" s="25"/>
      <c r="D71" s="253"/>
      <c r="E71" s="285"/>
      <c r="F71" s="25"/>
      <c r="G71" s="538"/>
      <c r="H71" s="74"/>
      <c r="I71" s="285"/>
      <c r="J71" s="25"/>
      <c r="K71" s="25"/>
    </row>
    <row r="72" spans="1:11">
      <c r="A72" s="260"/>
      <c r="B72" s="25"/>
      <c r="C72" s="25"/>
      <c r="D72" s="253"/>
      <c r="E72" s="285"/>
      <c r="F72" s="25"/>
      <c r="G72" s="538"/>
      <c r="H72" s="74"/>
      <c r="I72" s="285"/>
      <c r="J72" s="25"/>
      <c r="K72" s="25"/>
    </row>
    <row r="73" spans="1:11">
      <c r="A73" s="260"/>
      <c r="B73" s="25"/>
      <c r="C73" s="25"/>
      <c r="D73" s="253"/>
      <c r="E73" s="285"/>
      <c r="F73" s="25"/>
      <c r="G73" s="538"/>
      <c r="H73" s="74"/>
      <c r="I73" s="285"/>
      <c r="J73" s="25"/>
      <c r="K73" s="25"/>
    </row>
    <row r="74" spans="1:11">
      <c r="A74" s="260"/>
      <c r="B74" s="25"/>
      <c r="C74" s="25"/>
      <c r="D74" s="253"/>
      <c r="E74" s="285"/>
      <c r="F74" s="25"/>
      <c r="G74" s="538"/>
      <c r="H74" s="74"/>
      <c r="I74" s="285"/>
      <c r="J74" s="25"/>
      <c r="K74" s="25"/>
    </row>
    <row r="75" spans="1:11">
      <c r="A75" s="260"/>
      <c r="B75" s="25"/>
      <c r="C75" s="25"/>
      <c r="D75" s="244"/>
      <c r="E75" s="285"/>
      <c r="F75" s="25"/>
      <c r="G75" s="538"/>
      <c r="H75" s="74"/>
      <c r="I75" s="285"/>
      <c r="J75" s="25"/>
      <c r="K75" s="25"/>
    </row>
    <row r="76" spans="1:11">
      <c r="A76" s="260"/>
      <c r="B76" s="25"/>
      <c r="C76" s="25"/>
      <c r="D76" s="279"/>
      <c r="E76" s="285"/>
      <c r="F76" s="25"/>
      <c r="G76" s="25"/>
      <c r="H76" s="74"/>
      <c r="I76" s="285"/>
      <c r="J76" s="25"/>
      <c r="K76" s="25"/>
    </row>
    <row r="77" spans="1:11">
      <c r="A77" s="260"/>
      <c r="B77" s="538"/>
      <c r="C77" s="25"/>
      <c r="D77" s="138"/>
      <c r="E77" s="285"/>
      <c r="F77" s="25"/>
      <c r="G77" s="25"/>
      <c r="H77" s="74"/>
      <c r="I77" s="285"/>
      <c r="J77" s="25"/>
      <c r="K77" s="25"/>
    </row>
    <row r="78" spans="1:11">
      <c r="A78" s="260"/>
      <c r="B78" s="74"/>
      <c r="C78" s="74"/>
      <c r="D78" s="74"/>
      <c r="E78" s="285"/>
      <c r="F78" s="25"/>
      <c r="G78" s="25"/>
      <c r="H78" s="74"/>
      <c r="I78" s="285"/>
      <c r="J78" s="25"/>
      <c r="K78" s="25"/>
    </row>
    <row r="79" spans="1:11">
      <c r="A79" s="260"/>
      <c r="B79" s="74"/>
      <c r="C79" s="74"/>
      <c r="D79" s="74"/>
      <c r="E79" s="285"/>
      <c r="F79" s="25"/>
      <c r="G79" s="25"/>
      <c r="H79" s="74"/>
      <c r="I79" s="285"/>
      <c r="J79" s="25"/>
      <c r="K79" s="25"/>
    </row>
    <row r="80" spans="1:11">
      <c r="A80" s="260"/>
      <c r="B80" s="74"/>
      <c r="C80" s="74"/>
      <c r="D80" s="74"/>
      <c r="E80" s="285"/>
      <c r="F80" s="25"/>
      <c r="G80" s="25"/>
      <c r="H80" s="74"/>
      <c r="I80" s="285"/>
      <c r="J80" s="25"/>
      <c r="K80" s="25"/>
    </row>
    <row r="81" spans="1:11">
      <c r="A81" s="260"/>
      <c r="B81" s="74"/>
      <c r="C81" s="74"/>
      <c r="D81" s="74"/>
      <c r="E81" s="285"/>
      <c r="F81" s="25"/>
      <c r="G81" s="25"/>
      <c r="H81" s="74"/>
      <c r="I81" s="285"/>
      <c r="J81" s="25"/>
      <c r="K81" s="25"/>
    </row>
  </sheetData>
  <mergeCells count="49">
    <mergeCell ref="A7:K7"/>
    <mergeCell ref="A9:E9"/>
    <mergeCell ref="G9:K9"/>
    <mergeCell ref="A1:K5"/>
    <mergeCell ref="A10:E10"/>
    <mergeCell ref="G10:K10"/>
    <mergeCell ref="A22:E22"/>
    <mergeCell ref="G22:K22"/>
    <mergeCell ref="A23:E23"/>
    <mergeCell ref="G23:K23"/>
    <mergeCell ref="G36:K36"/>
    <mergeCell ref="H38:I38"/>
    <mergeCell ref="H39:I39"/>
    <mergeCell ref="H40:I40"/>
    <mergeCell ref="J38:K38"/>
    <mergeCell ref="J39:K39"/>
    <mergeCell ref="J40:K40"/>
    <mergeCell ref="H37:I37"/>
    <mergeCell ref="J37:K37"/>
    <mergeCell ref="H41:I41"/>
    <mergeCell ref="H42:I42"/>
    <mergeCell ref="J41:K41"/>
    <mergeCell ref="J42:K42"/>
    <mergeCell ref="H43:I43"/>
    <mergeCell ref="J43:K43"/>
    <mergeCell ref="A45:I45"/>
    <mergeCell ref="A47:A48"/>
    <mergeCell ref="B47:C48"/>
    <mergeCell ref="D47:E48"/>
    <mergeCell ref="F47:I47"/>
    <mergeCell ref="F48:G48"/>
    <mergeCell ref="H48:I48"/>
    <mergeCell ref="H51:I51"/>
    <mergeCell ref="H52:I52"/>
    <mergeCell ref="B49:C49"/>
    <mergeCell ref="D49:E49"/>
    <mergeCell ref="F49:G49"/>
    <mergeCell ref="H49:I49"/>
    <mergeCell ref="B50:C50"/>
    <mergeCell ref="D50:E50"/>
    <mergeCell ref="F50:G50"/>
    <mergeCell ref="H50:I50"/>
    <mergeCell ref="A70:C70"/>
    <mergeCell ref="B51:C51"/>
    <mergeCell ref="D51:E51"/>
    <mergeCell ref="F51:G51"/>
    <mergeCell ref="F52:G52"/>
    <mergeCell ref="B52:C52"/>
    <mergeCell ref="D52:E52"/>
  </mergeCells>
  <phoneticPr fontId="7" type="noConversion"/>
  <pageMargins left="0.78740157480314965" right="0.19685039370078741" top="0.19685039370078741" bottom="0.39370078740157483" header="0.51181102362204722" footer="0.51181102362204722"/>
  <pageSetup paperSize="9" scale="90" firstPageNumber="37" orientation="portrait" useFirstPageNumber="1" r:id="rId1"/>
  <headerFooter alignWithMargins="0">
    <oddFooter>&amp;CСтраница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46"/>
  <sheetViews>
    <sheetView zoomScaleNormal="100" workbookViewId="0">
      <selection activeCell="I13" sqref="I13"/>
    </sheetView>
  </sheetViews>
  <sheetFormatPr defaultRowHeight="12.75"/>
  <cols>
    <col min="2" max="2" width="15.85546875" customWidth="1"/>
    <col min="3" max="3" width="19.5703125" customWidth="1"/>
    <col min="6" max="6" width="16.140625" customWidth="1"/>
    <col min="7" max="7" width="20.28515625" customWidth="1"/>
  </cols>
  <sheetData>
    <row r="1" spans="1:13" s="68" customFormat="1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424"/>
      <c r="L1" s="424"/>
      <c r="M1" s="424"/>
    </row>
    <row r="2" spans="1:13" s="68" customFormat="1" ht="29.1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55"/>
      <c r="L2" s="55"/>
      <c r="M2" s="55"/>
    </row>
    <row r="3" spans="1:13" s="68" customFormat="1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425"/>
      <c r="L3" s="425"/>
      <c r="M3" s="425"/>
    </row>
    <row r="4" spans="1:13" s="68" customFormat="1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425"/>
      <c r="L4" s="425"/>
      <c r="M4" s="425"/>
    </row>
    <row r="5" spans="1:13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</row>
    <row r="8" spans="1:13" ht="15.75">
      <c r="B8" s="628"/>
      <c r="C8" s="422" t="s">
        <v>1</v>
      </c>
      <c r="F8" s="629" t="s">
        <v>2</v>
      </c>
    </row>
    <row r="9" spans="1:13">
      <c r="B9" s="2130" t="s">
        <v>3</v>
      </c>
      <c r="C9" s="2130" t="s">
        <v>4</v>
      </c>
      <c r="D9" s="2130" t="s">
        <v>174</v>
      </c>
      <c r="F9" s="622" t="s">
        <v>5</v>
      </c>
      <c r="G9" s="622" t="s">
        <v>4</v>
      </c>
      <c r="H9" s="622" t="s">
        <v>174</v>
      </c>
      <c r="I9" s="68"/>
      <c r="J9" s="68"/>
    </row>
    <row r="10" spans="1:13">
      <c r="B10" s="2131"/>
      <c r="C10" s="2131"/>
      <c r="D10" s="2131"/>
      <c r="F10" s="2130" t="s">
        <v>1294</v>
      </c>
      <c r="G10" s="2130" t="s">
        <v>6</v>
      </c>
      <c r="H10" s="2130">
        <f>1.15*65320</f>
        <v>75118</v>
      </c>
      <c r="I10" s="68"/>
      <c r="J10" s="68"/>
    </row>
    <row r="11" spans="1:13">
      <c r="B11" s="2130">
        <v>3.15</v>
      </c>
      <c r="C11" s="2130" t="s">
        <v>7</v>
      </c>
      <c r="D11" s="2130">
        <f>1.15*8310</f>
        <v>9556.5</v>
      </c>
      <c r="F11" s="2131"/>
      <c r="G11" s="2131"/>
      <c r="H11" s="2131"/>
      <c r="I11" s="68"/>
      <c r="J11" s="68"/>
    </row>
    <row r="12" spans="1:13">
      <c r="B12" s="2131"/>
      <c r="C12" s="2131"/>
      <c r="D12" s="2131"/>
      <c r="F12" s="2130" t="s">
        <v>8</v>
      </c>
      <c r="G12" s="2130" t="s">
        <v>9</v>
      </c>
      <c r="H12" s="2130">
        <f>1.15*69090</f>
        <v>79453.5</v>
      </c>
      <c r="I12" s="68"/>
      <c r="J12" s="68"/>
    </row>
    <row r="13" spans="1:13">
      <c r="B13" s="2130">
        <v>4</v>
      </c>
      <c r="C13" s="2130" t="s">
        <v>10</v>
      </c>
      <c r="D13" s="2130">
        <f>1.15*9570</f>
        <v>11005.5</v>
      </c>
      <c r="F13" s="2131"/>
      <c r="G13" s="2131"/>
      <c r="H13" s="2131"/>
      <c r="I13" s="68"/>
      <c r="J13" s="68"/>
    </row>
    <row r="14" spans="1:13" ht="13.5" thickBot="1">
      <c r="B14" s="2132"/>
      <c r="C14" s="2132"/>
      <c r="D14" s="2132"/>
      <c r="F14" s="2130" t="s">
        <v>11</v>
      </c>
      <c r="G14" s="2130" t="s">
        <v>12</v>
      </c>
      <c r="H14" s="2130">
        <f>1.15*89590</f>
        <v>103028.49999999999</v>
      </c>
      <c r="I14" s="68"/>
      <c r="J14" s="68"/>
    </row>
    <row r="15" spans="1:13">
      <c r="B15" s="68"/>
      <c r="C15" s="68"/>
      <c r="D15" s="68"/>
      <c r="F15" s="2131"/>
      <c r="G15" s="2131"/>
      <c r="H15" s="2131"/>
      <c r="I15" s="68"/>
      <c r="J15" s="68"/>
    </row>
    <row r="16" spans="1:13">
      <c r="C16" s="422" t="s">
        <v>13</v>
      </c>
    </row>
    <row r="17" spans="2:8">
      <c r="B17" s="2130" t="s">
        <v>5</v>
      </c>
      <c r="C17" s="2130" t="s">
        <v>14</v>
      </c>
      <c r="D17" s="2130" t="s">
        <v>174</v>
      </c>
      <c r="F17" s="422" t="s">
        <v>15</v>
      </c>
    </row>
    <row r="18" spans="2:8">
      <c r="B18" s="2131"/>
      <c r="C18" s="2131"/>
      <c r="D18" s="2131"/>
      <c r="F18" s="2130" t="s">
        <v>5</v>
      </c>
      <c r="G18" s="2130" t="s">
        <v>4</v>
      </c>
      <c r="H18" s="2130" t="s">
        <v>174</v>
      </c>
    </row>
    <row r="19" spans="2:8">
      <c r="B19" s="2130">
        <v>5</v>
      </c>
      <c r="C19" s="2130" t="s">
        <v>16</v>
      </c>
      <c r="D19" s="2130">
        <f>1.15*20130</f>
        <v>23149.5</v>
      </c>
      <c r="F19" s="2131"/>
      <c r="G19" s="2131"/>
      <c r="H19" s="2131"/>
    </row>
    <row r="20" spans="2:8">
      <c r="B20" s="2131"/>
      <c r="C20" s="2131"/>
      <c r="D20" s="2131"/>
      <c r="F20" s="2130" t="s">
        <v>17</v>
      </c>
      <c r="G20" s="2130" t="s">
        <v>32</v>
      </c>
      <c r="H20" s="2130">
        <f>1.15*68050</f>
        <v>78257.5</v>
      </c>
    </row>
    <row r="21" spans="2:8">
      <c r="B21" s="2130">
        <v>6.3</v>
      </c>
      <c r="C21" s="2130" t="s">
        <v>18</v>
      </c>
      <c r="D21" s="2130">
        <f>1.15*21620</f>
        <v>24862.999999999996</v>
      </c>
      <c r="F21" s="2131"/>
      <c r="G21" s="2131"/>
      <c r="H21" s="2131"/>
    </row>
    <row r="22" spans="2:8">
      <c r="B22" s="2131"/>
      <c r="C22" s="2131"/>
      <c r="D22" s="2131"/>
      <c r="F22" s="2133" t="s">
        <v>19</v>
      </c>
      <c r="G22" s="2130" t="s">
        <v>33</v>
      </c>
      <c r="H22" s="2130">
        <f>1.15*70860</f>
        <v>81489</v>
      </c>
    </row>
    <row r="23" spans="2:8">
      <c r="B23" s="2130">
        <v>8</v>
      </c>
      <c r="C23" s="2130" t="s">
        <v>20</v>
      </c>
      <c r="D23" s="2130">
        <f>1.15*31170</f>
        <v>35845.5</v>
      </c>
      <c r="F23" s="2134"/>
      <c r="G23" s="2131"/>
      <c r="H23" s="2131"/>
    </row>
    <row r="24" spans="2:8">
      <c r="B24" s="2131"/>
      <c r="C24" s="2131"/>
      <c r="D24" s="2131"/>
      <c r="F24" s="2130" t="s">
        <v>11</v>
      </c>
      <c r="G24" s="2130" t="s">
        <v>34</v>
      </c>
      <c r="H24" s="2130">
        <f>1.15*92600</f>
        <v>106489.99999999999</v>
      </c>
    </row>
    <row r="25" spans="2:8">
      <c r="B25" s="2130" t="s">
        <v>21</v>
      </c>
      <c r="C25" s="2130" t="s">
        <v>22</v>
      </c>
      <c r="D25" s="2130">
        <f>1.15*40880</f>
        <v>47012</v>
      </c>
      <c r="F25" s="2131"/>
      <c r="G25" s="2131"/>
      <c r="H25" s="2131"/>
    </row>
    <row r="26" spans="2:8">
      <c r="B26" s="2131"/>
      <c r="C26" s="2131"/>
      <c r="D26" s="2131"/>
      <c r="F26" s="2130" t="s">
        <v>23</v>
      </c>
      <c r="G26" s="2130" t="s">
        <v>35</v>
      </c>
      <c r="H26" s="2130">
        <f>1.15*119770</f>
        <v>137735.5</v>
      </c>
    </row>
    <row r="27" spans="2:8">
      <c r="B27" s="2130">
        <v>16</v>
      </c>
      <c r="C27" s="2130" t="s">
        <v>24</v>
      </c>
      <c r="D27" s="2130">
        <f>1.15*67300</f>
        <v>77395</v>
      </c>
      <c r="F27" s="2131"/>
      <c r="G27" s="2131"/>
      <c r="H27" s="2131"/>
    </row>
    <row r="28" spans="2:8" ht="13.5" thickBot="1">
      <c r="B28" s="2132"/>
      <c r="C28" s="2132"/>
      <c r="D28" s="2132"/>
    </row>
    <row r="29" spans="2:8">
      <c r="B29" s="68"/>
      <c r="C29" s="68"/>
      <c r="D29" s="68"/>
    </row>
    <row r="30" spans="2:8">
      <c r="B30" s="561" t="s">
        <v>25</v>
      </c>
      <c r="C30" s="143"/>
      <c r="D30" s="68"/>
      <c r="F30" s="422" t="s">
        <v>26</v>
      </c>
    </row>
    <row r="31" spans="2:8">
      <c r="B31" s="2130" t="s">
        <v>5</v>
      </c>
      <c r="C31" s="2130" t="s">
        <v>4</v>
      </c>
      <c r="D31" s="2130" t="s">
        <v>174</v>
      </c>
      <c r="F31" s="2130" t="s">
        <v>5</v>
      </c>
      <c r="G31" s="2130" t="s">
        <v>4</v>
      </c>
      <c r="H31" s="2130" t="s">
        <v>174</v>
      </c>
    </row>
    <row r="32" spans="2:8">
      <c r="B32" s="2131"/>
      <c r="C32" s="2131"/>
      <c r="D32" s="2131"/>
      <c r="F32" s="2131"/>
      <c r="G32" s="2131"/>
      <c r="H32" s="2131"/>
    </row>
    <row r="33" spans="2:9">
      <c r="B33" s="2130">
        <v>16</v>
      </c>
      <c r="C33" s="2130" t="s">
        <v>27</v>
      </c>
      <c r="D33" s="2130">
        <f>1.15*81050</f>
        <v>93207.5</v>
      </c>
      <c r="F33" s="2133" t="s">
        <v>19</v>
      </c>
      <c r="G33" s="2130" t="s">
        <v>28</v>
      </c>
      <c r="H33" s="2130">
        <f>1.15*61750</f>
        <v>71012.5</v>
      </c>
    </row>
    <row r="34" spans="2:9">
      <c r="B34" s="2131"/>
      <c r="C34" s="2131"/>
      <c r="D34" s="2131"/>
      <c r="F34" s="2134"/>
      <c r="G34" s="2131"/>
      <c r="H34" s="2131"/>
    </row>
    <row r="35" spans="2:9">
      <c r="B35" s="2130">
        <v>20</v>
      </c>
      <c r="C35" s="2130" t="s">
        <v>29</v>
      </c>
      <c r="D35" s="2130">
        <f>1.15*87200</f>
        <v>100279.99999999999</v>
      </c>
      <c r="F35" s="2130" t="s">
        <v>11</v>
      </c>
      <c r="G35" s="2130" t="s">
        <v>30</v>
      </c>
      <c r="H35" s="2130">
        <f>1.15*96810</f>
        <v>111331.49999999999</v>
      </c>
    </row>
    <row r="36" spans="2:9">
      <c r="B36" s="2131"/>
      <c r="C36" s="2131"/>
      <c r="D36" s="2131"/>
      <c r="F36" s="2131"/>
      <c r="G36" s="2131"/>
      <c r="H36" s="2131"/>
    </row>
    <row r="38" spans="2:9">
      <c r="B38" s="422" t="s">
        <v>65</v>
      </c>
    </row>
    <row r="39" spans="2:9">
      <c r="F39" s="422" t="s">
        <v>66</v>
      </c>
      <c r="G39" s="422"/>
      <c r="H39" s="422"/>
      <c r="I39" s="422"/>
    </row>
    <row r="40" spans="2:9">
      <c r="B40" s="2130" t="s">
        <v>5</v>
      </c>
      <c r="C40" s="2130" t="s">
        <v>4</v>
      </c>
      <c r="D40" s="2130" t="s">
        <v>174</v>
      </c>
      <c r="F40" s="422"/>
      <c r="G40" s="422" t="s">
        <v>67</v>
      </c>
      <c r="H40" s="422"/>
      <c r="I40" s="422"/>
    </row>
    <row r="41" spans="2:9">
      <c r="B41" s="2131"/>
      <c r="C41" s="2131"/>
      <c r="D41" s="2131"/>
      <c r="F41" s="2130" t="s">
        <v>5</v>
      </c>
      <c r="G41" s="2130" t="s">
        <v>4</v>
      </c>
      <c r="H41" s="2130" t="s">
        <v>174</v>
      </c>
    </row>
    <row r="42" spans="2:9">
      <c r="B42" s="2130">
        <v>16</v>
      </c>
      <c r="C42" s="2130" t="s">
        <v>68</v>
      </c>
      <c r="D42" s="2130">
        <f>1.15*135700</f>
        <v>156055</v>
      </c>
      <c r="F42" s="2131"/>
      <c r="G42" s="2131"/>
      <c r="H42" s="2131"/>
    </row>
    <row r="43" spans="2:9">
      <c r="B43" s="2131"/>
      <c r="C43" s="2131"/>
      <c r="D43" s="2131"/>
      <c r="F43" s="2133" t="s">
        <v>19</v>
      </c>
      <c r="G43" s="2130" t="s">
        <v>69</v>
      </c>
      <c r="H43" s="2130">
        <f>1.15*115500</f>
        <v>132825</v>
      </c>
    </row>
    <row r="44" spans="2:9">
      <c r="B44" s="2130">
        <v>20</v>
      </c>
      <c r="C44" s="2130" t="s">
        <v>70</v>
      </c>
      <c r="D44" s="2130">
        <f>1.15*141140</f>
        <v>162311</v>
      </c>
      <c r="F44" s="2134"/>
      <c r="G44" s="2131"/>
      <c r="H44" s="2131"/>
    </row>
    <row r="45" spans="2:9">
      <c r="B45" s="2131"/>
      <c r="C45" s="2131"/>
      <c r="D45" s="2131"/>
      <c r="F45" s="2130" t="s">
        <v>71</v>
      </c>
      <c r="G45" s="2130" t="s">
        <v>72</v>
      </c>
      <c r="H45" s="2130">
        <f>1.15*196230</f>
        <v>225664.49999999997</v>
      </c>
    </row>
    <row r="46" spans="2:9">
      <c r="F46" s="2131"/>
      <c r="G46" s="2131"/>
      <c r="H46" s="2131"/>
    </row>
  </sheetData>
  <mergeCells count="88">
    <mergeCell ref="H45:H46"/>
    <mergeCell ref="F45:F46"/>
    <mergeCell ref="G41:G42"/>
    <mergeCell ref="G43:G44"/>
    <mergeCell ref="G45:G46"/>
    <mergeCell ref="G35:G36"/>
    <mergeCell ref="H35:H36"/>
    <mergeCell ref="F41:F42"/>
    <mergeCell ref="F43:F44"/>
    <mergeCell ref="H41:H42"/>
    <mergeCell ref="H43:H44"/>
    <mergeCell ref="G31:G32"/>
    <mergeCell ref="H31:H32"/>
    <mergeCell ref="F33:F34"/>
    <mergeCell ref="G33:G34"/>
    <mergeCell ref="H33:H34"/>
    <mergeCell ref="G22:G23"/>
    <mergeCell ref="G24:G25"/>
    <mergeCell ref="G26:G27"/>
    <mergeCell ref="H18:H19"/>
    <mergeCell ref="H20:H21"/>
    <mergeCell ref="H22:H23"/>
    <mergeCell ref="H24:H25"/>
    <mergeCell ref="H26:H27"/>
    <mergeCell ref="G14:G15"/>
    <mergeCell ref="H14:H15"/>
    <mergeCell ref="F18:F19"/>
    <mergeCell ref="F20:F21"/>
    <mergeCell ref="G18:G19"/>
    <mergeCell ref="G20:G21"/>
    <mergeCell ref="G10:G11"/>
    <mergeCell ref="H10:H11"/>
    <mergeCell ref="F12:F13"/>
    <mergeCell ref="G12:G13"/>
    <mergeCell ref="H12:H13"/>
    <mergeCell ref="B44:B45"/>
    <mergeCell ref="C44:C45"/>
    <mergeCell ref="D44:D45"/>
    <mergeCell ref="F10:F11"/>
    <mergeCell ref="F14:F15"/>
    <mergeCell ref="F22:F23"/>
    <mergeCell ref="F24:F25"/>
    <mergeCell ref="F26:F27"/>
    <mergeCell ref="F31:F32"/>
    <mergeCell ref="F35:F36"/>
    <mergeCell ref="B40:B41"/>
    <mergeCell ref="C40:C41"/>
    <mergeCell ref="D40:D41"/>
    <mergeCell ref="B21:B22"/>
    <mergeCell ref="C21:C22"/>
    <mergeCell ref="B42:B43"/>
    <mergeCell ref="C42:C43"/>
    <mergeCell ref="D42:D43"/>
    <mergeCell ref="B9:B10"/>
    <mergeCell ref="C9:C10"/>
    <mergeCell ref="D9:D10"/>
    <mergeCell ref="B11:B12"/>
    <mergeCell ref="C11:C12"/>
    <mergeCell ref="D11:D12"/>
    <mergeCell ref="B13:B14"/>
    <mergeCell ref="C13:C14"/>
    <mergeCell ref="D13:D14"/>
    <mergeCell ref="B17:B18"/>
    <mergeCell ref="C17:C18"/>
    <mergeCell ref="D17:D18"/>
    <mergeCell ref="B19:B20"/>
    <mergeCell ref="C19:C20"/>
    <mergeCell ref="D19:D20"/>
    <mergeCell ref="B31:B32"/>
    <mergeCell ref="C31:C32"/>
    <mergeCell ref="D31:D32"/>
    <mergeCell ref="D21:D22"/>
    <mergeCell ref="B23:B24"/>
    <mergeCell ref="C23:C24"/>
    <mergeCell ref="D23:D24"/>
    <mergeCell ref="B25:B26"/>
    <mergeCell ref="C25:C26"/>
    <mergeCell ref="D25:D26"/>
    <mergeCell ref="A1:J5"/>
    <mergeCell ref="B33:B34"/>
    <mergeCell ref="C33:C34"/>
    <mergeCell ref="D33:D34"/>
    <mergeCell ref="B35:B36"/>
    <mergeCell ref="C35:C36"/>
    <mergeCell ref="D35:D36"/>
    <mergeCell ref="B27:B28"/>
    <mergeCell ref="C27:C28"/>
    <mergeCell ref="D27:D28"/>
  </mergeCells>
  <phoneticPr fontId="0" type="noConversion"/>
  <pageMargins left="0.78740157480314965" right="0.19685039370078741" top="0.19685039370078741" bottom="0.19685039370078741" header="0.51181102362204722" footer="0.51181102362204722"/>
  <pageSetup paperSize="9" scale="74" firstPageNumber="39" orientation="portrait" useFirstPageNumber="1" r:id="rId1"/>
  <headerFooter alignWithMargins="0">
    <oddFooter>&amp;CСтраница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9"/>
  <sheetViews>
    <sheetView workbookViewId="0">
      <selection activeCell="K23" sqref="K23"/>
    </sheetView>
  </sheetViews>
  <sheetFormatPr defaultColWidth="8.7109375" defaultRowHeight="11.25"/>
  <cols>
    <col min="1" max="1" width="20.28515625" style="676" customWidth="1"/>
    <col min="2" max="2" width="8.140625" style="676" customWidth="1"/>
    <col min="3" max="3" width="9.42578125" style="676" customWidth="1"/>
    <col min="4" max="4" width="5.5703125" style="676" bestFit="1" customWidth="1"/>
    <col min="5" max="5" width="8" style="676" customWidth="1"/>
    <col min="6" max="6" width="12" style="676" customWidth="1"/>
    <col min="7" max="7" width="10.140625" style="676" customWidth="1"/>
    <col min="8" max="8" width="15.140625" style="799" customWidth="1"/>
    <col min="9" max="16384" width="8.7109375" style="676"/>
  </cols>
  <sheetData>
    <row r="1" spans="1:8" ht="12.75" customHeight="1">
      <c r="A1" s="2141" t="s">
        <v>2198</v>
      </c>
      <c r="B1" s="2142"/>
      <c r="C1" s="2142"/>
      <c r="D1" s="2142"/>
      <c r="E1" s="2142"/>
      <c r="F1" s="2142"/>
      <c r="G1" s="2142"/>
      <c r="H1" s="2143"/>
    </row>
    <row r="2" spans="1:8" ht="12.75" customHeight="1">
      <c r="A2" s="2144"/>
      <c r="B2" s="2145"/>
      <c r="C2" s="2145"/>
      <c r="D2" s="2145"/>
      <c r="E2" s="2145"/>
      <c r="F2" s="2145"/>
      <c r="G2" s="2145"/>
      <c r="H2" s="2146"/>
    </row>
    <row r="3" spans="1:8" ht="12.75" customHeight="1">
      <c r="A3" s="2144"/>
      <c r="B3" s="2145"/>
      <c r="C3" s="2145"/>
      <c r="D3" s="2145"/>
      <c r="E3" s="2145"/>
      <c r="F3" s="2145"/>
      <c r="G3" s="2145"/>
      <c r="H3" s="2146"/>
    </row>
    <row r="4" spans="1:8" ht="59.25" customHeight="1" thickBot="1">
      <c r="A4" s="2147"/>
      <c r="B4" s="2148"/>
      <c r="C4" s="2148"/>
      <c r="D4" s="2148"/>
      <c r="E4" s="2148"/>
      <c r="F4" s="2148"/>
      <c r="G4" s="2148"/>
      <c r="H4" s="2149"/>
    </row>
    <row r="5" spans="1:8" ht="57" thickBot="1">
      <c r="A5" s="686" t="s">
        <v>1441</v>
      </c>
      <c r="B5" s="687" t="s">
        <v>1442</v>
      </c>
      <c r="C5" s="688" t="s">
        <v>1443</v>
      </c>
      <c r="D5" s="689" t="s">
        <v>1444</v>
      </c>
      <c r="E5" s="690" t="s">
        <v>1445</v>
      </c>
      <c r="F5" s="688" t="s">
        <v>1446</v>
      </c>
      <c r="G5" s="691" t="s">
        <v>174</v>
      </c>
      <c r="H5" s="692" t="s">
        <v>1447</v>
      </c>
    </row>
    <row r="6" spans="1:8" ht="12" thickBot="1">
      <c r="A6" s="2135" t="s">
        <v>1448</v>
      </c>
      <c r="B6" s="2136"/>
      <c r="C6" s="2136"/>
      <c r="D6" s="2136"/>
      <c r="E6" s="2136"/>
      <c r="F6" s="2136"/>
      <c r="G6" s="2136"/>
      <c r="H6" s="2137"/>
    </row>
    <row r="7" spans="1:8" ht="44.1" customHeight="1" thickBot="1">
      <c r="A7" s="2138" t="s">
        <v>1449</v>
      </c>
      <c r="B7" s="2139"/>
      <c r="C7" s="2139"/>
      <c r="D7" s="2139"/>
      <c r="E7" s="2139"/>
      <c r="F7" s="2140"/>
      <c r="G7" s="693" t="s">
        <v>1450</v>
      </c>
      <c r="H7" s="694"/>
    </row>
    <row r="8" spans="1:8" ht="12" thickBot="1">
      <c r="A8" s="2150" t="s">
        <v>1451</v>
      </c>
      <c r="B8" s="2151"/>
      <c r="C8" s="2151"/>
      <c r="D8" s="2151"/>
      <c r="E8" s="2151"/>
      <c r="F8" s="2151"/>
      <c r="G8" s="2151"/>
      <c r="H8" s="2152"/>
    </row>
    <row r="9" spans="1:8">
      <c r="A9" s="695" t="s">
        <v>1452</v>
      </c>
      <c r="B9" s="696">
        <v>450</v>
      </c>
      <c r="C9" s="697" t="s">
        <v>1453</v>
      </c>
      <c r="D9" s="697"/>
      <c r="E9" s="698" t="s">
        <v>1454</v>
      </c>
      <c r="F9" s="697">
        <v>3.1</v>
      </c>
      <c r="G9" s="699">
        <v>2946</v>
      </c>
      <c r="H9" s="2184"/>
    </row>
    <row r="10" spans="1:8">
      <c r="A10" s="700" t="s">
        <v>1455</v>
      </c>
      <c r="B10" s="701">
        <v>750</v>
      </c>
      <c r="C10" s="702" t="s">
        <v>1453</v>
      </c>
      <c r="D10" s="702"/>
      <c r="E10" s="703" t="s">
        <v>1454</v>
      </c>
      <c r="F10" s="702">
        <v>3.2</v>
      </c>
      <c r="G10" s="704">
        <v>2979</v>
      </c>
      <c r="H10" s="2185"/>
    </row>
    <row r="11" spans="1:8">
      <c r="A11" s="700" t="s">
        <v>1456</v>
      </c>
      <c r="B11" s="701">
        <v>900</v>
      </c>
      <c r="C11" s="702" t="s">
        <v>1457</v>
      </c>
      <c r="D11" s="702"/>
      <c r="E11" s="703" t="s">
        <v>1458</v>
      </c>
      <c r="F11" s="702">
        <v>3</v>
      </c>
      <c r="G11" s="704">
        <v>2578</v>
      </c>
      <c r="H11" s="2185"/>
    </row>
    <row r="12" spans="1:8">
      <c r="A12" s="700" t="s">
        <v>1459</v>
      </c>
      <c r="B12" s="701">
        <v>900</v>
      </c>
      <c r="C12" s="702" t="s">
        <v>1457</v>
      </c>
      <c r="D12" s="702"/>
      <c r="E12" s="703" t="s">
        <v>1460</v>
      </c>
      <c r="F12" s="702">
        <v>3.6</v>
      </c>
      <c r="G12" s="704">
        <v>3246</v>
      </c>
      <c r="H12" s="2185"/>
    </row>
    <row r="13" spans="1:8">
      <c r="A13" s="700" t="s">
        <v>1461</v>
      </c>
      <c r="B13" s="701">
        <v>1500</v>
      </c>
      <c r="C13" s="702" t="s">
        <v>1462</v>
      </c>
      <c r="D13" s="702"/>
      <c r="E13" s="703" t="s">
        <v>1454</v>
      </c>
      <c r="F13" s="702">
        <v>7</v>
      </c>
      <c r="G13" s="704">
        <v>4065</v>
      </c>
      <c r="H13" s="2185"/>
    </row>
    <row r="14" spans="1:8">
      <c r="A14" s="700" t="s">
        <v>1463</v>
      </c>
      <c r="B14" s="701">
        <v>2500</v>
      </c>
      <c r="C14" s="702" t="s">
        <v>1462</v>
      </c>
      <c r="D14" s="702"/>
      <c r="E14" s="703" t="s">
        <v>1460</v>
      </c>
      <c r="F14" s="702">
        <v>7.1</v>
      </c>
      <c r="G14" s="704">
        <v>4874</v>
      </c>
      <c r="H14" s="2185"/>
    </row>
    <row r="15" spans="1:8">
      <c r="A15" s="700" t="s">
        <v>1464</v>
      </c>
      <c r="B15" s="701">
        <v>900</v>
      </c>
      <c r="C15" s="702" t="s">
        <v>1465</v>
      </c>
      <c r="D15" s="702"/>
      <c r="E15" s="706" t="s">
        <v>1466</v>
      </c>
      <c r="F15" s="702">
        <v>6</v>
      </c>
      <c r="G15" s="704">
        <v>7170</v>
      </c>
      <c r="H15" s="705"/>
    </row>
    <row r="16" spans="1:8">
      <c r="A16" s="700" t="s">
        <v>1467</v>
      </c>
      <c r="B16" s="701">
        <v>2500</v>
      </c>
      <c r="C16" s="702" t="s">
        <v>1465</v>
      </c>
      <c r="D16" s="702"/>
      <c r="E16" s="706" t="s">
        <v>1466</v>
      </c>
      <c r="F16" s="702">
        <v>9</v>
      </c>
      <c r="G16" s="704">
        <v>7381</v>
      </c>
      <c r="H16" s="705"/>
    </row>
    <row r="17" spans="1:8" ht="11.1" customHeight="1">
      <c r="A17" s="707" t="s">
        <v>1468</v>
      </c>
      <c r="B17" s="701">
        <v>4500</v>
      </c>
      <c r="C17" s="702" t="s">
        <v>1469</v>
      </c>
      <c r="D17" s="702"/>
      <c r="E17" s="706" t="s">
        <v>1470</v>
      </c>
      <c r="F17" s="702">
        <v>12</v>
      </c>
      <c r="G17" s="704">
        <v>7951</v>
      </c>
      <c r="H17" s="705"/>
    </row>
    <row r="18" spans="1:8">
      <c r="A18" s="700" t="s">
        <v>1471</v>
      </c>
      <c r="B18" s="701">
        <v>5200</v>
      </c>
      <c r="C18" s="702" t="s">
        <v>1472</v>
      </c>
      <c r="D18" s="702"/>
      <c r="E18" s="706" t="s">
        <v>1473</v>
      </c>
      <c r="F18" s="702">
        <v>17</v>
      </c>
      <c r="G18" s="704">
        <v>9967</v>
      </c>
      <c r="H18" s="705"/>
    </row>
    <row r="19" spans="1:8">
      <c r="A19" s="700" t="s">
        <v>1474</v>
      </c>
      <c r="B19" s="701">
        <v>8000</v>
      </c>
      <c r="C19" s="702" t="s">
        <v>1475</v>
      </c>
      <c r="D19" s="702"/>
      <c r="E19" s="706" t="s">
        <v>1476</v>
      </c>
      <c r="F19" s="702">
        <v>26</v>
      </c>
      <c r="G19" s="704">
        <v>13432</v>
      </c>
      <c r="H19" s="705"/>
    </row>
    <row r="20" spans="1:8">
      <c r="A20" s="700" t="s">
        <v>1477</v>
      </c>
      <c r="B20" s="701">
        <v>8000</v>
      </c>
      <c r="C20" s="702" t="s">
        <v>1475</v>
      </c>
      <c r="D20" s="702"/>
      <c r="E20" s="706" t="s">
        <v>1476</v>
      </c>
      <c r="F20" s="702">
        <v>26</v>
      </c>
      <c r="G20" s="704">
        <v>15040</v>
      </c>
      <c r="H20" s="705"/>
    </row>
    <row r="21" spans="1:8">
      <c r="A21" s="700" t="s">
        <v>1478</v>
      </c>
      <c r="B21" s="701">
        <v>11000</v>
      </c>
      <c r="C21" s="702" t="s">
        <v>1475</v>
      </c>
      <c r="D21" s="702"/>
      <c r="E21" s="706" t="s">
        <v>1476</v>
      </c>
      <c r="F21" s="702">
        <v>32</v>
      </c>
      <c r="G21" s="704">
        <v>14332</v>
      </c>
      <c r="H21" s="705"/>
    </row>
    <row r="22" spans="1:8">
      <c r="A22" s="700" t="s">
        <v>1479</v>
      </c>
      <c r="B22" s="701">
        <v>11000</v>
      </c>
      <c r="C22" s="702" t="s">
        <v>1475</v>
      </c>
      <c r="D22" s="702"/>
      <c r="E22" s="706" t="s">
        <v>1476</v>
      </c>
      <c r="F22" s="702">
        <v>32</v>
      </c>
      <c r="G22" s="704">
        <v>15730</v>
      </c>
      <c r="H22" s="705"/>
    </row>
    <row r="23" spans="1:8">
      <c r="A23" s="700" t="s">
        <v>1480</v>
      </c>
      <c r="B23" s="701">
        <v>20000</v>
      </c>
      <c r="C23" s="702" t="s">
        <v>1481</v>
      </c>
      <c r="D23" s="702"/>
      <c r="E23" s="706" t="s">
        <v>1482</v>
      </c>
      <c r="F23" s="702">
        <v>43</v>
      </c>
      <c r="G23" s="704">
        <v>18235</v>
      </c>
      <c r="H23" s="705"/>
    </row>
    <row r="24" spans="1:8">
      <c r="A24" s="700" t="s">
        <v>1483</v>
      </c>
      <c r="B24" s="701">
        <v>44750</v>
      </c>
      <c r="C24" s="702" t="s">
        <v>1484</v>
      </c>
      <c r="D24" s="702"/>
      <c r="E24" s="706" t="s">
        <v>1485</v>
      </c>
      <c r="F24" s="702">
        <v>95</v>
      </c>
      <c r="G24" s="708">
        <v>570</v>
      </c>
      <c r="H24" s="705"/>
    </row>
    <row r="25" spans="1:8" ht="12" thickBot="1">
      <c r="A25" s="709" t="s">
        <v>1486</v>
      </c>
      <c r="B25" s="710">
        <v>60000</v>
      </c>
      <c r="C25" s="711" t="s">
        <v>1487</v>
      </c>
      <c r="D25" s="711"/>
      <c r="E25" s="712" t="s">
        <v>1485</v>
      </c>
      <c r="F25" s="711">
        <v>120</v>
      </c>
      <c r="G25" s="713">
        <v>694</v>
      </c>
      <c r="H25" s="714"/>
    </row>
    <row r="26" spans="1:8" ht="12" thickBot="1">
      <c r="A26" s="2150" t="s">
        <v>1488</v>
      </c>
      <c r="B26" s="2151"/>
      <c r="C26" s="2151"/>
      <c r="D26" s="2151"/>
      <c r="E26" s="2151"/>
      <c r="F26" s="2151"/>
      <c r="G26" s="2151"/>
      <c r="H26" s="2152"/>
    </row>
    <row r="27" spans="1:8">
      <c r="A27" s="715" t="s">
        <v>1489</v>
      </c>
      <c r="B27" s="716">
        <v>950</v>
      </c>
      <c r="C27" s="717" t="s">
        <v>1465</v>
      </c>
      <c r="D27" s="717"/>
      <c r="E27" s="718" t="s">
        <v>1490</v>
      </c>
      <c r="F27" s="719">
        <v>5</v>
      </c>
      <c r="G27" s="720">
        <v>7200</v>
      </c>
      <c r="H27" s="721"/>
    </row>
    <row r="28" spans="1:8">
      <c r="A28" s="2153" t="s">
        <v>1491</v>
      </c>
      <c r="B28" s="722">
        <v>2500</v>
      </c>
      <c r="C28" s="723" t="s">
        <v>1465</v>
      </c>
      <c r="D28" s="723"/>
      <c r="E28" s="718" t="s">
        <v>1490</v>
      </c>
      <c r="F28" s="724">
        <v>9</v>
      </c>
      <c r="G28" s="725">
        <v>7331</v>
      </c>
      <c r="H28" s="726"/>
    </row>
    <row r="29" spans="1:8">
      <c r="A29" s="2153"/>
      <c r="B29" s="722">
        <v>3500</v>
      </c>
      <c r="C29" s="723" t="s">
        <v>1492</v>
      </c>
      <c r="D29" s="723"/>
      <c r="E29" s="718" t="s">
        <v>1490</v>
      </c>
      <c r="F29" s="724">
        <v>9</v>
      </c>
      <c r="G29" s="725">
        <v>7621</v>
      </c>
      <c r="H29" s="726"/>
    </row>
    <row r="30" spans="1:8">
      <c r="A30" s="727" t="s">
        <v>1493</v>
      </c>
      <c r="B30" s="722">
        <v>4500</v>
      </c>
      <c r="C30" s="723" t="s">
        <v>1472</v>
      </c>
      <c r="D30" s="723"/>
      <c r="E30" s="718" t="s">
        <v>1490</v>
      </c>
      <c r="F30" s="724">
        <v>12</v>
      </c>
      <c r="G30" s="725">
        <v>9158</v>
      </c>
      <c r="H30" s="726"/>
    </row>
    <row r="31" spans="1:8">
      <c r="A31" s="2153" t="s">
        <v>1494</v>
      </c>
      <c r="B31" s="722">
        <v>8500</v>
      </c>
      <c r="C31" s="723" t="s">
        <v>1475</v>
      </c>
      <c r="D31" s="723"/>
      <c r="E31" s="718" t="s">
        <v>1490</v>
      </c>
      <c r="F31" s="724">
        <v>28</v>
      </c>
      <c r="G31" s="725">
        <v>11335</v>
      </c>
      <c r="H31" s="726"/>
    </row>
    <row r="32" spans="1:8">
      <c r="A32" s="2153"/>
      <c r="B32" s="722">
        <v>11000</v>
      </c>
      <c r="C32" s="723" t="s">
        <v>1495</v>
      </c>
      <c r="D32" s="723"/>
      <c r="E32" s="718" t="s">
        <v>1490</v>
      </c>
      <c r="F32" s="724">
        <v>28</v>
      </c>
      <c r="G32" s="725">
        <v>11335</v>
      </c>
      <c r="H32" s="726"/>
    </row>
    <row r="33" spans="1:8" ht="22.5">
      <c r="A33" s="728" t="s">
        <v>1496</v>
      </c>
      <c r="B33" s="722">
        <v>11000</v>
      </c>
      <c r="C33" s="723" t="s">
        <v>1487</v>
      </c>
      <c r="D33" s="723"/>
      <c r="E33" s="729" t="s">
        <v>1497</v>
      </c>
      <c r="F33" s="724">
        <v>60</v>
      </c>
      <c r="G33" s="725">
        <v>25334.163214285712</v>
      </c>
      <c r="H33" s="726"/>
    </row>
    <row r="34" spans="1:8" ht="12" thickBot="1">
      <c r="A34" s="730" t="s">
        <v>1498</v>
      </c>
      <c r="B34" s="731">
        <v>11500</v>
      </c>
      <c r="C34" s="732" t="s">
        <v>1475</v>
      </c>
      <c r="D34" s="732"/>
      <c r="E34" s="718" t="s">
        <v>1490</v>
      </c>
      <c r="F34" s="733">
        <v>36</v>
      </c>
      <c r="G34" s="734">
        <v>12054</v>
      </c>
      <c r="H34" s="735"/>
    </row>
    <row r="35" spans="1:8" ht="12" thickBot="1">
      <c r="A35" s="2154" t="s">
        <v>1499</v>
      </c>
      <c r="B35" s="2155"/>
      <c r="C35" s="2155"/>
      <c r="D35" s="2155"/>
      <c r="E35" s="2155"/>
      <c r="F35" s="2155"/>
      <c r="G35" s="2155"/>
      <c r="H35" s="2156"/>
    </row>
    <row r="36" spans="1:8">
      <c r="A36" s="736" t="s">
        <v>1500</v>
      </c>
      <c r="B36" s="737">
        <v>175</v>
      </c>
      <c r="C36" s="738" t="s">
        <v>1501</v>
      </c>
      <c r="D36" s="738"/>
      <c r="E36" s="698" t="s">
        <v>1502</v>
      </c>
      <c r="F36" s="739">
        <v>1</v>
      </c>
      <c r="G36" s="740">
        <v>1513</v>
      </c>
      <c r="H36" s="741"/>
    </row>
    <row r="37" spans="1:8">
      <c r="A37" s="2153" t="s">
        <v>1503</v>
      </c>
      <c r="B37" s="722">
        <v>300</v>
      </c>
      <c r="C37" s="723" t="s">
        <v>1501</v>
      </c>
      <c r="D37" s="723"/>
      <c r="E37" s="703" t="s">
        <v>1502</v>
      </c>
      <c r="F37" s="724">
        <v>1.2</v>
      </c>
      <c r="G37" s="742">
        <v>1758</v>
      </c>
      <c r="H37" s="726"/>
    </row>
    <row r="38" spans="1:8">
      <c r="A38" s="2153"/>
      <c r="B38" s="722">
        <v>600</v>
      </c>
      <c r="C38" s="723" t="s">
        <v>1504</v>
      </c>
      <c r="D38" s="723"/>
      <c r="E38" s="703" t="s">
        <v>1502</v>
      </c>
      <c r="F38" s="724">
        <v>1.4</v>
      </c>
      <c r="G38" s="742">
        <v>3133</v>
      </c>
      <c r="H38" s="726"/>
    </row>
    <row r="39" spans="1:8">
      <c r="A39" s="727" t="s">
        <v>1505</v>
      </c>
      <c r="B39" s="722">
        <v>450</v>
      </c>
      <c r="C39" s="723" t="s">
        <v>1453</v>
      </c>
      <c r="D39" s="723"/>
      <c r="E39" s="703" t="s">
        <v>1502</v>
      </c>
      <c r="F39" s="724">
        <v>1.8</v>
      </c>
      <c r="G39" s="742">
        <v>1985</v>
      </c>
      <c r="H39" s="726"/>
    </row>
    <row r="40" spans="1:8">
      <c r="A40" s="727" t="s">
        <v>1506</v>
      </c>
      <c r="B40" s="722">
        <v>750</v>
      </c>
      <c r="C40" s="723" t="s">
        <v>1453</v>
      </c>
      <c r="D40" s="723"/>
      <c r="E40" s="703" t="s">
        <v>1502</v>
      </c>
      <c r="F40" s="724">
        <v>2.2000000000000002</v>
      </c>
      <c r="G40" s="742">
        <v>2202</v>
      </c>
      <c r="H40" s="726"/>
    </row>
    <row r="41" spans="1:8">
      <c r="A41" s="727" t="s">
        <v>1507</v>
      </c>
      <c r="B41" s="722">
        <v>950</v>
      </c>
      <c r="C41" s="723" t="s">
        <v>1457</v>
      </c>
      <c r="D41" s="723"/>
      <c r="E41" s="703" t="s">
        <v>1502</v>
      </c>
      <c r="F41" s="724">
        <v>3.2</v>
      </c>
      <c r="G41" s="742">
        <v>2477</v>
      </c>
      <c r="H41" s="726"/>
    </row>
    <row r="42" spans="1:8">
      <c r="A42" s="727" t="s">
        <v>1508</v>
      </c>
      <c r="B42" s="722">
        <v>1500</v>
      </c>
      <c r="C42" s="723" t="s">
        <v>1462</v>
      </c>
      <c r="D42" s="723"/>
      <c r="E42" s="703" t="s">
        <v>1502</v>
      </c>
      <c r="F42" s="724">
        <v>3.8</v>
      </c>
      <c r="G42" s="742">
        <v>3013</v>
      </c>
      <c r="H42" s="726"/>
    </row>
    <row r="43" spans="1:8" ht="12" thickBot="1">
      <c r="A43" s="743" t="s">
        <v>1509</v>
      </c>
      <c r="B43" s="744">
        <v>2500</v>
      </c>
      <c r="C43" s="745" t="s">
        <v>1462</v>
      </c>
      <c r="D43" s="745"/>
      <c r="E43" s="703" t="s">
        <v>1502</v>
      </c>
      <c r="F43" s="746">
        <v>4.5</v>
      </c>
      <c r="G43" s="747">
        <v>3526</v>
      </c>
      <c r="H43" s="726"/>
    </row>
    <row r="44" spans="1:8" ht="12" thickBot="1">
      <c r="A44" s="2157" t="s">
        <v>1510</v>
      </c>
      <c r="B44" s="2158"/>
      <c r="C44" s="2158"/>
      <c r="D44" s="2158"/>
      <c r="E44" s="2158"/>
      <c r="F44" s="2158"/>
      <c r="G44" s="2158"/>
      <c r="H44" s="2159"/>
    </row>
    <row r="45" spans="1:8" ht="23.1" customHeight="1">
      <c r="A45" s="695" t="s">
        <v>1511</v>
      </c>
      <c r="B45" s="748">
        <v>3300</v>
      </c>
      <c r="C45" s="749" t="s">
        <v>1512</v>
      </c>
      <c r="D45" s="748">
        <v>130</v>
      </c>
      <c r="E45" s="750" t="s">
        <v>1476</v>
      </c>
      <c r="F45" s="697"/>
      <c r="G45" s="751">
        <v>81</v>
      </c>
      <c r="H45" s="752"/>
    </row>
    <row r="46" spans="1:8" ht="23.1" customHeight="1">
      <c r="A46" s="700" t="s">
        <v>1513</v>
      </c>
      <c r="B46" s="753">
        <v>5300</v>
      </c>
      <c r="C46" s="754" t="s">
        <v>1514</v>
      </c>
      <c r="D46" s="753">
        <v>190</v>
      </c>
      <c r="E46" s="706" t="s">
        <v>1476</v>
      </c>
      <c r="F46" s="702"/>
      <c r="G46" s="755">
        <v>91</v>
      </c>
      <c r="H46" s="756"/>
    </row>
    <row r="47" spans="1:8" ht="23.1" customHeight="1">
      <c r="A47" s="700" t="s">
        <v>1515</v>
      </c>
      <c r="B47" s="753">
        <v>6300</v>
      </c>
      <c r="C47" s="754" t="s">
        <v>1516</v>
      </c>
      <c r="D47" s="753">
        <v>140</v>
      </c>
      <c r="E47" s="706" t="s">
        <v>1476</v>
      </c>
      <c r="F47" s="702"/>
      <c r="G47" s="755">
        <v>124</v>
      </c>
      <c r="H47" s="756"/>
    </row>
    <row r="48" spans="1:8" ht="23.1" customHeight="1" thickBot="1">
      <c r="A48" s="709" t="s">
        <v>1517</v>
      </c>
      <c r="B48" s="757">
        <v>11000</v>
      </c>
      <c r="C48" s="758" t="s">
        <v>1518</v>
      </c>
      <c r="D48" s="757">
        <v>140</v>
      </c>
      <c r="E48" s="712" t="s">
        <v>1476</v>
      </c>
      <c r="F48" s="711"/>
      <c r="G48" s="759">
        <v>173</v>
      </c>
      <c r="H48" s="756"/>
    </row>
    <row r="49" spans="1:8" ht="13.5" thickBot="1">
      <c r="A49" s="2160" t="s">
        <v>1519</v>
      </c>
      <c r="B49" s="2161"/>
      <c r="C49" s="2161"/>
      <c r="D49" s="2161"/>
      <c r="E49" s="2161"/>
      <c r="F49" s="2161"/>
      <c r="G49" s="2161"/>
      <c r="H49" s="2162"/>
    </row>
    <row r="50" spans="1:8" ht="23.1" customHeight="1">
      <c r="A50" s="695" t="s">
        <v>1520</v>
      </c>
      <c r="B50" s="748">
        <v>3300</v>
      </c>
      <c r="C50" s="749" t="s">
        <v>1512</v>
      </c>
      <c r="D50" s="748">
        <v>130</v>
      </c>
      <c r="E50" s="750" t="s">
        <v>1476</v>
      </c>
      <c r="F50" s="697"/>
      <c r="G50" s="751">
        <v>110.2</v>
      </c>
      <c r="H50" s="752"/>
    </row>
    <row r="51" spans="1:8" ht="23.1" customHeight="1">
      <c r="A51" s="700" t="s">
        <v>1521</v>
      </c>
      <c r="B51" s="753">
        <v>5300</v>
      </c>
      <c r="C51" s="754" t="s">
        <v>1514</v>
      </c>
      <c r="D51" s="753">
        <v>190</v>
      </c>
      <c r="E51" s="706" t="s">
        <v>1476</v>
      </c>
      <c r="F51" s="702"/>
      <c r="G51" s="755">
        <v>125.95000000000002</v>
      </c>
      <c r="H51" s="756"/>
    </row>
    <row r="52" spans="1:8" ht="23.1" customHeight="1">
      <c r="A52" s="700" t="s">
        <v>1522</v>
      </c>
      <c r="B52" s="753">
        <v>6300</v>
      </c>
      <c r="C52" s="754" t="s">
        <v>1516</v>
      </c>
      <c r="D52" s="753">
        <v>140</v>
      </c>
      <c r="E52" s="706" t="s">
        <v>1476</v>
      </c>
      <c r="F52" s="702"/>
      <c r="G52" s="755">
        <v>191.26799999999997</v>
      </c>
      <c r="H52" s="756"/>
    </row>
    <row r="53" spans="1:8" ht="23.1" customHeight="1" thickBot="1">
      <c r="A53" s="709" t="s">
        <v>1523</v>
      </c>
      <c r="B53" s="757">
        <v>11000</v>
      </c>
      <c r="C53" s="758" t="s">
        <v>1518</v>
      </c>
      <c r="D53" s="757">
        <v>140</v>
      </c>
      <c r="E53" s="712" t="s">
        <v>1476</v>
      </c>
      <c r="F53" s="711"/>
      <c r="G53" s="759">
        <v>242.81674999999998</v>
      </c>
      <c r="H53" s="760"/>
    </row>
    <row r="54" spans="1:8" ht="12.95" customHeight="1" thickBot="1">
      <c r="A54" s="682"/>
      <c r="B54" s="683"/>
      <c r="C54" s="683"/>
      <c r="D54" s="684"/>
      <c r="E54" s="685"/>
      <c r="F54" s="2163"/>
      <c r="G54" s="2163"/>
      <c r="H54" s="2164"/>
    </row>
    <row r="55" spans="1:8" ht="57" thickBot="1">
      <c r="A55" s="763" t="s">
        <v>1441</v>
      </c>
      <c r="B55" s="764" t="s">
        <v>1442</v>
      </c>
      <c r="C55" s="765" t="s">
        <v>1443</v>
      </c>
      <c r="D55" s="766" t="s">
        <v>1444</v>
      </c>
      <c r="E55" s="767" t="s">
        <v>1445</v>
      </c>
      <c r="F55" s="765" t="s">
        <v>1446</v>
      </c>
      <c r="G55" s="768" t="s">
        <v>174</v>
      </c>
      <c r="H55" s="769" t="s">
        <v>1447</v>
      </c>
    </row>
    <row r="56" spans="1:8" ht="12" customHeight="1" thickBot="1">
      <c r="A56" s="2157" t="s">
        <v>1524</v>
      </c>
      <c r="B56" s="2158"/>
      <c r="C56" s="2158"/>
      <c r="D56" s="2158"/>
      <c r="E56" s="2158"/>
      <c r="F56" s="2158"/>
      <c r="G56" s="2158"/>
      <c r="H56" s="2159"/>
    </row>
    <row r="57" spans="1:8" ht="23.1" customHeight="1">
      <c r="A57" s="695" t="s">
        <v>1525</v>
      </c>
      <c r="B57" s="748">
        <v>3300</v>
      </c>
      <c r="C57" s="749" t="s">
        <v>1512</v>
      </c>
      <c r="D57" s="748">
        <v>130</v>
      </c>
      <c r="E57" s="750" t="s">
        <v>1476</v>
      </c>
      <c r="F57" s="697"/>
      <c r="G57" s="751">
        <v>127.5</v>
      </c>
      <c r="H57" s="752"/>
    </row>
    <row r="58" spans="1:8" ht="23.1" customHeight="1">
      <c r="A58" s="700" t="s">
        <v>1526</v>
      </c>
      <c r="B58" s="753">
        <v>5300</v>
      </c>
      <c r="C58" s="754" t="s">
        <v>1514</v>
      </c>
      <c r="D58" s="753">
        <v>190</v>
      </c>
      <c r="E58" s="706" t="s">
        <v>1476</v>
      </c>
      <c r="F58" s="702"/>
      <c r="G58" s="755">
        <v>143.125</v>
      </c>
      <c r="H58" s="756"/>
    </row>
    <row r="59" spans="1:8" ht="23.1" customHeight="1">
      <c r="A59" s="700" t="s">
        <v>1527</v>
      </c>
      <c r="B59" s="753">
        <v>6300</v>
      </c>
      <c r="C59" s="754" t="s">
        <v>1516</v>
      </c>
      <c r="D59" s="753">
        <v>140</v>
      </c>
      <c r="E59" s="706" t="s">
        <v>1476</v>
      </c>
      <c r="F59" s="702"/>
      <c r="G59" s="755">
        <v>217.34999999999997</v>
      </c>
      <c r="H59" s="756"/>
    </row>
    <row r="60" spans="1:8" ht="23.1" customHeight="1" thickBot="1">
      <c r="A60" s="707" t="s">
        <v>1528</v>
      </c>
      <c r="B60" s="770">
        <v>11000</v>
      </c>
      <c r="C60" s="771" t="s">
        <v>1518</v>
      </c>
      <c r="D60" s="770">
        <v>140</v>
      </c>
      <c r="E60" s="772" t="s">
        <v>1476</v>
      </c>
      <c r="F60" s="773"/>
      <c r="G60" s="774">
        <v>275.92812499999997</v>
      </c>
      <c r="H60" s="756"/>
    </row>
    <row r="61" spans="1:8" ht="13.5" thickBot="1">
      <c r="A61" s="2160" t="s">
        <v>1529</v>
      </c>
      <c r="B61" s="2161"/>
      <c r="C61" s="2161"/>
      <c r="D61" s="2161"/>
      <c r="E61" s="2161"/>
      <c r="F61" s="2161"/>
      <c r="G61" s="2161"/>
      <c r="H61" s="2165"/>
    </row>
    <row r="62" spans="1:8" ht="23.1" customHeight="1">
      <c r="A62" s="775" t="s">
        <v>1530</v>
      </c>
      <c r="B62" s="776">
        <v>3300</v>
      </c>
      <c r="C62" s="777" t="s">
        <v>1512</v>
      </c>
      <c r="D62" s="776">
        <v>130</v>
      </c>
      <c r="E62" s="778" t="s">
        <v>1476</v>
      </c>
      <c r="F62" s="779"/>
      <c r="G62" s="780">
        <v>117.3</v>
      </c>
      <c r="H62" s="756"/>
    </row>
    <row r="63" spans="1:8" ht="23.1" customHeight="1">
      <c r="A63" s="700" t="s">
        <v>1531</v>
      </c>
      <c r="B63" s="753">
        <v>5300</v>
      </c>
      <c r="C63" s="754" t="s">
        <v>1514</v>
      </c>
      <c r="D63" s="753">
        <v>190</v>
      </c>
      <c r="E63" s="706" t="s">
        <v>1476</v>
      </c>
      <c r="F63" s="702"/>
      <c r="G63" s="755">
        <v>131.67499999999998</v>
      </c>
      <c r="H63" s="756"/>
    </row>
    <row r="64" spans="1:8" ht="23.1" customHeight="1">
      <c r="A64" s="700" t="s">
        <v>1532</v>
      </c>
      <c r="B64" s="753">
        <v>6300</v>
      </c>
      <c r="C64" s="754" t="s">
        <v>1516</v>
      </c>
      <c r="D64" s="753">
        <v>140</v>
      </c>
      <c r="E64" s="706" t="s">
        <v>1476</v>
      </c>
      <c r="F64" s="702"/>
      <c r="G64" s="755">
        <v>199.96199999999996</v>
      </c>
      <c r="H64" s="756"/>
    </row>
    <row r="65" spans="1:8" ht="23.1" customHeight="1" thickBot="1">
      <c r="A65" s="707" t="s">
        <v>1533</v>
      </c>
      <c r="B65" s="770">
        <v>11000</v>
      </c>
      <c r="C65" s="771" t="s">
        <v>1518</v>
      </c>
      <c r="D65" s="770">
        <v>140</v>
      </c>
      <c r="E65" s="772" t="s">
        <v>1476</v>
      </c>
      <c r="F65" s="773"/>
      <c r="G65" s="774">
        <v>253.85387499999996</v>
      </c>
      <c r="H65" s="756"/>
    </row>
    <row r="66" spans="1:8" ht="12" thickBot="1">
      <c r="A66" s="2150" t="s">
        <v>1534</v>
      </c>
      <c r="B66" s="2151"/>
      <c r="C66" s="2151"/>
      <c r="D66" s="2151"/>
      <c r="E66" s="2151"/>
      <c r="F66" s="2151"/>
      <c r="G66" s="2151"/>
      <c r="H66" s="2152"/>
    </row>
    <row r="67" spans="1:8">
      <c r="A67" s="695" t="s">
        <v>1535</v>
      </c>
      <c r="B67" s="781">
        <v>150</v>
      </c>
      <c r="C67" s="782" t="s">
        <v>1501</v>
      </c>
      <c r="D67" s="782"/>
      <c r="E67" s="750" t="s">
        <v>1476</v>
      </c>
      <c r="F67" s="782">
        <v>1</v>
      </c>
      <c r="G67" s="783">
        <v>1498</v>
      </c>
      <c r="H67" s="784"/>
    </row>
    <row r="68" spans="1:8">
      <c r="A68" s="2166" t="s">
        <v>1536</v>
      </c>
      <c r="B68" s="785">
        <v>300</v>
      </c>
      <c r="C68" s="786" t="s">
        <v>1501</v>
      </c>
      <c r="D68" s="786"/>
      <c r="E68" s="706" t="s">
        <v>1476</v>
      </c>
      <c r="F68" s="786">
        <v>1.2</v>
      </c>
      <c r="G68" s="787">
        <v>1668</v>
      </c>
      <c r="H68" s="705"/>
    </row>
    <row r="69" spans="1:8">
      <c r="A69" s="2167"/>
      <c r="B69" s="785">
        <v>600</v>
      </c>
      <c r="C69" s="786" t="s">
        <v>1504</v>
      </c>
      <c r="D69" s="786"/>
      <c r="E69" s="706" t="s">
        <v>1476</v>
      </c>
      <c r="F69" s="786">
        <v>1.4</v>
      </c>
      <c r="G69" s="787">
        <v>2669</v>
      </c>
      <c r="H69" s="705"/>
    </row>
    <row r="70" spans="1:8">
      <c r="A70" s="700" t="s">
        <v>1537</v>
      </c>
      <c r="B70" s="785">
        <v>450</v>
      </c>
      <c r="C70" s="786" t="s">
        <v>1538</v>
      </c>
      <c r="D70" s="786"/>
      <c r="E70" s="706" t="s">
        <v>1476</v>
      </c>
      <c r="F70" s="786">
        <v>1.8</v>
      </c>
      <c r="G70" s="787">
        <v>1862</v>
      </c>
      <c r="H70" s="705"/>
    </row>
    <row r="71" spans="1:8">
      <c r="A71" s="700" t="s">
        <v>1539</v>
      </c>
      <c r="B71" s="785">
        <v>750</v>
      </c>
      <c r="C71" s="786" t="s">
        <v>1457</v>
      </c>
      <c r="D71" s="786"/>
      <c r="E71" s="706" t="s">
        <v>1476</v>
      </c>
      <c r="F71" s="786">
        <v>2.2000000000000002</v>
      </c>
      <c r="G71" s="787">
        <v>2058</v>
      </c>
      <c r="H71" s="705"/>
    </row>
    <row r="72" spans="1:8">
      <c r="A72" s="700" t="s">
        <v>1540</v>
      </c>
      <c r="B72" s="785">
        <v>950</v>
      </c>
      <c r="C72" s="786" t="s">
        <v>1457</v>
      </c>
      <c r="D72" s="786"/>
      <c r="E72" s="706" t="s">
        <v>1476</v>
      </c>
      <c r="F72" s="786">
        <v>3.2</v>
      </c>
      <c r="G72" s="787">
        <v>2461</v>
      </c>
      <c r="H72" s="705"/>
    </row>
    <row r="73" spans="1:8">
      <c r="A73" s="700" t="s">
        <v>1541</v>
      </c>
      <c r="B73" s="785">
        <v>1500</v>
      </c>
      <c r="C73" s="786" t="s">
        <v>1462</v>
      </c>
      <c r="D73" s="786"/>
      <c r="E73" s="706" t="s">
        <v>1476</v>
      </c>
      <c r="F73" s="786">
        <v>3.8</v>
      </c>
      <c r="G73" s="787">
        <v>2834</v>
      </c>
      <c r="H73" s="705"/>
    </row>
    <row r="74" spans="1:8" ht="12" thickBot="1">
      <c r="A74" s="707" t="s">
        <v>1542</v>
      </c>
      <c r="B74" s="788">
        <v>2500</v>
      </c>
      <c r="C74" s="789" t="s">
        <v>1462</v>
      </c>
      <c r="D74" s="789"/>
      <c r="E74" s="772" t="s">
        <v>1476</v>
      </c>
      <c r="F74" s="789">
        <v>4.5</v>
      </c>
      <c r="G74" s="790">
        <v>3377</v>
      </c>
      <c r="H74" s="705"/>
    </row>
    <row r="75" spans="1:8" ht="12" thickBot="1">
      <c r="A75" s="2150" t="s">
        <v>1543</v>
      </c>
      <c r="B75" s="2151"/>
      <c r="C75" s="2151"/>
      <c r="D75" s="2151"/>
      <c r="E75" s="2151"/>
      <c r="F75" s="2151"/>
      <c r="G75" s="2151"/>
      <c r="H75" s="2152"/>
    </row>
    <row r="76" spans="1:8">
      <c r="A76" s="2168" t="s">
        <v>1544</v>
      </c>
      <c r="B76" s="781">
        <v>2500</v>
      </c>
      <c r="C76" s="782" t="s">
        <v>1465</v>
      </c>
      <c r="D76" s="782"/>
      <c r="E76" s="750" t="s">
        <v>1545</v>
      </c>
      <c r="F76" s="782">
        <v>9</v>
      </c>
      <c r="G76" s="791">
        <v>7261</v>
      </c>
      <c r="H76" s="752"/>
    </row>
    <row r="77" spans="1:8">
      <c r="A77" s="2169"/>
      <c r="B77" s="785">
        <v>3500</v>
      </c>
      <c r="C77" s="786" t="s">
        <v>1546</v>
      </c>
      <c r="D77" s="786"/>
      <c r="E77" s="706" t="s">
        <v>1545</v>
      </c>
      <c r="F77" s="786">
        <v>9</v>
      </c>
      <c r="G77" s="792">
        <v>7331</v>
      </c>
      <c r="H77" s="793"/>
    </row>
    <row r="78" spans="1:8">
      <c r="A78" s="700" t="s">
        <v>1547</v>
      </c>
      <c r="B78" s="785">
        <v>3100</v>
      </c>
      <c r="C78" s="786" t="s">
        <v>1469</v>
      </c>
      <c r="D78" s="786"/>
      <c r="E78" s="706" t="s">
        <v>1473</v>
      </c>
      <c r="F78" s="786">
        <v>10</v>
      </c>
      <c r="G78" s="792">
        <v>7481</v>
      </c>
      <c r="H78" s="793"/>
    </row>
    <row r="79" spans="1:8">
      <c r="A79" s="2166" t="s">
        <v>1548</v>
      </c>
      <c r="B79" s="785">
        <v>2600</v>
      </c>
      <c r="C79" s="786" t="s">
        <v>1549</v>
      </c>
      <c r="D79" s="786"/>
      <c r="E79" s="706" t="s">
        <v>1550</v>
      </c>
      <c r="F79" s="786">
        <v>11</v>
      </c>
      <c r="G79" s="792">
        <v>7481</v>
      </c>
      <c r="H79" s="793"/>
    </row>
    <row r="80" spans="1:8">
      <c r="A80" s="2167"/>
      <c r="B80" s="785">
        <v>4500</v>
      </c>
      <c r="C80" s="786" t="s">
        <v>1469</v>
      </c>
      <c r="D80" s="786"/>
      <c r="E80" s="706" t="s">
        <v>1551</v>
      </c>
      <c r="F80" s="786">
        <v>11</v>
      </c>
      <c r="G80" s="792">
        <v>7624</v>
      </c>
      <c r="H80" s="793"/>
    </row>
    <row r="81" spans="1:8">
      <c r="A81" s="2167"/>
      <c r="B81" s="785">
        <v>4900</v>
      </c>
      <c r="C81" s="723" t="s">
        <v>1472</v>
      </c>
      <c r="D81" s="723"/>
      <c r="E81" s="706" t="s">
        <v>1551</v>
      </c>
      <c r="F81" s="786">
        <v>12</v>
      </c>
      <c r="G81" s="792">
        <v>8785</v>
      </c>
      <c r="H81" s="793"/>
    </row>
    <row r="82" spans="1:8">
      <c r="A82" s="2166" t="s">
        <v>1552</v>
      </c>
      <c r="B82" s="785">
        <v>3120</v>
      </c>
      <c r="C82" s="786" t="s">
        <v>1549</v>
      </c>
      <c r="D82" s="786"/>
      <c r="E82" s="706" t="s">
        <v>1553</v>
      </c>
      <c r="F82" s="723">
        <v>12.5</v>
      </c>
      <c r="G82" s="794">
        <v>7760</v>
      </c>
      <c r="H82" s="793"/>
    </row>
    <row r="83" spans="1:8">
      <c r="A83" s="2167" t="s">
        <v>1554</v>
      </c>
      <c r="B83" s="785">
        <v>5200</v>
      </c>
      <c r="C83" s="723" t="s">
        <v>1555</v>
      </c>
      <c r="D83" s="723"/>
      <c r="E83" s="706" t="s">
        <v>1556</v>
      </c>
      <c r="F83" s="723">
        <v>13.5</v>
      </c>
      <c r="G83" s="794">
        <v>8806</v>
      </c>
      <c r="H83" s="793"/>
    </row>
    <row r="84" spans="1:8">
      <c r="A84" s="2153" t="s">
        <v>1557</v>
      </c>
      <c r="B84" s="785">
        <v>5800</v>
      </c>
      <c r="C84" s="786" t="s">
        <v>1549</v>
      </c>
      <c r="D84" s="786"/>
      <c r="E84" s="706" t="s">
        <v>1553</v>
      </c>
      <c r="F84" s="723">
        <v>15</v>
      </c>
      <c r="G84" s="794">
        <v>9020</v>
      </c>
      <c r="H84" s="793"/>
    </row>
    <row r="85" spans="1:8">
      <c r="A85" s="2167"/>
      <c r="B85" s="785">
        <v>6500</v>
      </c>
      <c r="C85" s="723" t="s">
        <v>1555</v>
      </c>
      <c r="D85" s="723"/>
      <c r="E85" s="706" t="s">
        <v>1551</v>
      </c>
      <c r="F85" s="723">
        <v>16</v>
      </c>
      <c r="G85" s="794">
        <v>9656</v>
      </c>
      <c r="H85" s="793"/>
    </row>
    <row r="86" spans="1:8">
      <c r="A86" s="2167"/>
      <c r="B86" s="785">
        <v>8100</v>
      </c>
      <c r="C86" s="723" t="s">
        <v>1558</v>
      </c>
      <c r="D86" s="723"/>
      <c r="E86" s="706" t="s">
        <v>1553</v>
      </c>
      <c r="F86" s="723">
        <v>17.5</v>
      </c>
      <c r="G86" s="794">
        <v>10781</v>
      </c>
      <c r="H86" s="793"/>
    </row>
    <row r="87" spans="1:8">
      <c r="A87" s="2166" t="s">
        <v>1559</v>
      </c>
      <c r="B87" s="785">
        <v>8500</v>
      </c>
      <c r="C87" s="786" t="s">
        <v>1475</v>
      </c>
      <c r="D87" s="786"/>
      <c r="E87" s="706" t="s">
        <v>1560</v>
      </c>
      <c r="F87" s="786">
        <v>26</v>
      </c>
      <c r="G87" s="792">
        <v>10844</v>
      </c>
      <c r="H87" s="793"/>
    </row>
    <row r="88" spans="1:8">
      <c r="A88" s="2167"/>
      <c r="B88" s="785">
        <v>11000</v>
      </c>
      <c r="C88" s="786" t="s">
        <v>1495</v>
      </c>
      <c r="D88" s="786"/>
      <c r="E88" s="706" t="s">
        <v>1560</v>
      </c>
      <c r="F88" s="786">
        <v>26</v>
      </c>
      <c r="G88" s="792">
        <v>10844</v>
      </c>
      <c r="H88" s="793"/>
    </row>
    <row r="89" spans="1:8">
      <c r="A89" s="2153" t="s">
        <v>1561</v>
      </c>
      <c r="B89" s="785">
        <v>9800</v>
      </c>
      <c r="C89" s="786" t="s">
        <v>1475</v>
      </c>
      <c r="D89" s="786"/>
      <c r="E89" s="706" t="s">
        <v>1562</v>
      </c>
      <c r="F89" s="723">
        <v>32</v>
      </c>
      <c r="G89" s="794">
        <v>11606</v>
      </c>
      <c r="H89" s="793"/>
    </row>
    <row r="90" spans="1:8">
      <c r="A90" s="2167"/>
      <c r="B90" s="785">
        <v>10800</v>
      </c>
      <c r="C90" s="723" t="s">
        <v>1563</v>
      </c>
      <c r="D90" s="723"/>
      <c r="E90" s="706" t="s">
        <v>1562</v>
      </c>
      <c r="F90" s="723">
        <v>33.5</v>
      </c>
      <c r="G90" s="794">
        <v>11650</v>
      </c>
      <c r="H90" s="793"/>
    </row>
    <row r="91" spans="1:8">
      <c r="A91" s="2167"/>
      <c r="B91" s="785">
        <v>13900</v>
      </c>
      <c r="C91" s="723" t="s">
        <v>1484</v>
      </c>
      <c r="D91" s="723"/>
      <c r="E91" s="706" t="s">
        <v>1564</v>
      </c>
      <c r="F91" s="723">
        <v>35.5</v>
      </c>
      <c r="G91" s="794">
        <v>13141</v>
      </c>
      <c r="H91" s="793"/>
    </row>
    <row r="92" spans="1:8">
      <c r="A92" s="2153" t="s">
        <v>1565</v>
      </c>
      <c r="B92" s="785">
        <v>11500</v>
      </c>
      <c r="C92" s="786" t="s">
        <v>1475</v>
      </c>
      <c r="D92" s="786"/>
      <c r="E92" s="706" t="s">
        <v>1556</v>
      </c>
      <c r="F92" s="786">
        <v>34</v>
      </c>
      <c r="G92" s="792">
        <v>11293</v>
      </c>
      <c r="H92" s="793"/>
    </row>
    <row r="93" spans="1:8">
      <c r="A93" s="2167"/>
      <c r="B93" s="785">
        <v>14500</v>
      </c>
      <c r="C93" s="723" t="s">
        <v>1495</v>
      </c>
      <c r="D93" s="723"/>
      <c r="E93" s="706" t="s">
        <v>1556</v>
      </c>
      <c r="F93" s="786">
        <v>36</v>
      </c>
      <c r="G93" s="792">
        <v>12356</v>
      </c>
      <c r="H93" s="793"/>
    </row>
    <row r="94" spans="1:8">
      <c r="A94" s="700" t="s">
        <v>1566</v>
      </c>
      <c r="B94" s="785">
        <v>22000</v>
      </c>
      <c r="C94" s="786" t="s">
        <v>1567</v>
      </c>
      <c r="D94" s="786"/>
      <c r="E94" s="706" t="s">
        <v>1568</v>
      </c>
      <c r="F94" s="786">
        <v>62</v>
      </c>
      <c r="G94" s="792">
        <v>20125</v>
      </c>
      <c r="H94" s="793"/>
    </row>
    <row r="95" spans="1:8" ht="12" thickBot="1">
      <c r="A95" s="709" t="s">
        <v>1569</v>
      </c>
      <c r="B95" s="795">
        <v>40000</v>
      </c>
      <c r="C95" s="796" t="s">
        <v>1570</v>
      </c>
      <c r="D95" s="796"/>
      <c r="E95" s="712" t="s">
        <v>1553</v>
      </c>
      <c r="F95" s="796">
        <v>85</v>
      </c>
      <c r="G95" s="797">
        <v>34632</v>
      </c>
      <c r="H95" s="798"/>
    </row>
    <row r="96" spans="1:8" ht="12" thickBot="1"/>
    <row r="97" spans="1:13" ht="15.95" customHeight="1" thickBot="1">
      <c r="A97" s="2135" t="s">
        <v>1571</v>
      </c>
      <c r="B97" s="2136"/>
      <c r="C97" s="2136"/>
      <c r="D97" s="2136"/>
      <c r="E97" s="2136"/>
      <c r="F97" s="2136"/>
      <c r="G97" s="2136"/>
      <c r="H97" s="2137"/>
      <c r="I97" s="800"/>
      <c r="J97" s="800"/>
      <c r="K97" s="2170"/>
      <c r="L97" s="2170"/>
      <c r="M97" s="2170"/>
    </row>
    <row r="98" spans="1:13" ht="15" customHeight="1">
      <c r="A98" s="2171" t="s">
        <v>125</v>
      </c>
      <c r="B98" s="2173" t="s">
        <v>1572</v>
      </c>
      <c r="C98" s="2175" t="s">
        <v>1573</v>
      </c>
      <c r="D98" s="2176"/>
      <c r="E98" s="2175" t="s">
        <v>1574</v>
      </c>
      <c r="F98" s="2175"/>
      <c r="G98" s="2177" t="s">
        <v>1447</v>
      </c>
      <c r="H98" s="2178"/>
      <c r="I98" s="801"/>
      <c r="J98" s="801"/>
      <c r="K98" s="802"/>
      <c r="L98" s="802"/>
      <c r="M98" s="802"/>
    </row>
    <row r="99" spans="1:13" ht="23.25" thickBot="1">
      <c r="A99" s="2172"/>
      <c r="B99" s="2174"/>
      <c r="C99" s="803" t="s">
        <v>1575</v>
      </c>
      <c r="D99" s="803" t="s">
        <v>1576</v>
      </c>
      <c r="E99" s="803" t="s">
        <v>1577</v>
      </c>
      <c r="F99" s="803" t="s">
        <v>1578</v>
      </c>
      <c r="G99" s="2179"/>
      <c r="H99" s="2180"/>
      <c r="I99" s="804"/>
      <c r="J99" s="804"/>
    </row>
    <row r="100" spans="1:13">
      <c r="A100" s="2171">
        <v>4</v>
      </c>
      <c r="B100" s="805">
        <v>6971</v>
      </c>
      <c r="C100" s="806">
        <v>1.1000000000000001</v>
      </c>
      <c r="D100" s="807">
        <v>3000</v>
      </c>
      <c r="E100" s="808">
        <f>F100*1.12</f>
        <v>18237.7664</v>
      </c>
      <c r="F100" s="808">
        <v>16283.72</v>
      </c>
      <c r="G100" s="809"/>
      <c r="H100" s="810"/>
      <c r="I100" s="804"/>
      <c r="J100" s="804"/>
    </row>
    <row r="101" spans="1:13">
      <c r="A101" s="2181"/>
      <c r="B101" s="811">
        <v>6822</v>
      </c>
      <c r="C101" s="812">
        <v>1.5</v>
      </c>
      <c r="D101" s="813">
        <v>3000</v>
      </c>
      <c r="E101" s="814">
        <f t="shared" ref="E101:E116" si="0">F101*1.12</f>
        <v>24425.452799999999</v>
      </c>
      <c r="F101" s="815">
        <v>21808.44</v>
      </c>
      <c r="G101" s="2186"/>
      <c r="H101" s="2187"/>
      <c r="I101" s="804"/>
      <c r="J101" s="804"/>
    </row>
    <row r="102" spans="1:13">
      <c r="A102" s="2181"/>
      <c r="B102" s="811">
        <v>8984</v>
      </c>
      <c r="C102" s="812">
        <v>2.2000000000000002</v>
      </c>
      <c r="D102" s="813">
        <v>3000</v>
      </c>
      <c r="E102" s="814">
        <f t="shared" si="0"/>
        <v>24788.736000000001</v>
      </c>
      <c r="F102" s="815">
        <v>22132.799999999999</v>
      </c>
      <c r="G102" s="2186"/>
      <c r="H102" s="2187"/>
      <c r="I102" s="804"/>
      <c r="J102" s="804"/>
    </row>
    <row r="103" spans="1:13">
      <c r="A103" s="2181"/>
      <c r="B103" s="811">
        <v>11164</v>
      </c>
      <c r="C103" s="812">
        <v>3</v>
      </c>
      <c r="D103" s="813">
        <v>3000</v>
      </c>
      <c r="E103" s="814">
        <f t="shared" si="0"/>
        <v>28091.526400000002</v>
      </c>
      <c r="F103" s="815">
        <v>25081.72</v>
      </c>
      <c r="G103" s="2186"/>
      <c r="H103" s="2187"/>
      <c r="I103" s="804"/>
      <c r="J103" s="804"/>
    </row>
    <row r="104" spans="1:13">
      <c r="A104" s="2182">
        <v>4.5</v>
      </c>
      <c r="B104" s="811">
        <v>8594</v>
      </c>
      <c r="C104" s="812">
        <v>1.1000000000000001</v>
      </c>
      <c r="D104" s="813">
        <v>3000</v>
      </c>
      <c r="E104" s="814">
        <f t="shared" si="0"/>
        <v>18605.7984</v>
      </c>
      <c r="F104" s="815">
        <v>16612.32</v>
      </c>
      <c r="G104" s="2186"/>
      <c r="H104" s="2187"/>
      <c r="I104" s="804"/>
      <c r="J104" s="804"/>
    </row>
    <row r="105" spans="1:13">
      <c r="A105" s="2181"/>
      <c r="B105" s="811">
        <v>10273</v>
      </c>
      <c r="C105" s="812">
        <v>1.5</v>
      </c>
      <c r="D105" s="813">
        <v>3000</v>
      </c>
      <c r="E105" s="814">
        <f t="shared" si="0"/>
        <v>21107.228800000004</v>
      </c>
      <c r="F105" s="815">
        <v>18845.740000000002</v>
      </c>
      <c r="G105" s="2186"/>
      <c r="H105" s="2187"/>
      <c r="I105" s="804"/>
      <c r="J105" s="804"/>
    </row>
    <row r="106" spans="1:13">
      <c r="A106" s="2181"/>
      <c r="B106" s="811">
        <v>12192</v>
      </c>
      <c r="C106" s="812">
        <v>2.2000000000000002</v>
      </c>
      <c r="D106" s="813">
        <v>3000</v>
      </c>
      <c r="E106" s="814">
        <f t="shared" si="0"/>
        <v>21453.891200000002</v>
      </c>
      <c r="F106" s="815">
        <v>19155.259999999998</v>
      </c>
      <c r="G106" s="2186"/>
      <c r="H106" s="2187"/>
      <c r="I106" s="804"/>
      <c r="J106" s="804"/>
    </row>
    <row r="107" spans="1:13">
      <c r="A107" s="2181"/>
      <c r="B107" s="811">
        <v>11766</v>
      </c>
      <c r="C107" s="812">
        <v>3</v>
      </c>
      <c r="D107" s="813">
        <v>3000</v>
      </c>
      <c r="E107" s="814">
        <f t="shared" si="0"/>
        <v>28125.9552</v>
      </c>
      <c r="F107" s="815">
        <v>25112.46</v>
      </c>
      <c r="G107" s="2186"/>
      <c r="H107" s="2187"/>
      <c r="I107" s="804"/>
      <c r="J107" s="804"/>
    </row>
    <row r="108" spans="1:13">
      <c r="A108" s="2181"/>
      <c r="B108" s="811">
        <v>14515</v>
      </c>
      <c r="C108" s="812">
        <v>4</v>
      </c>
      <c r="D108" s="813">
        <v>3000</v>
      </c>
      <c r="E108" s="814">
        <f t="shared" si="0"/>
        <v>30359.078400000002</v>
      </c>
      <c r="F108" s="815">
        <v>27106.32</v>
      </c>
      <c r="G108" s="2186"/>
      <c r="H108" s="2187"/>
      <c r="I108" s="804"/>
      <c r="J108" s="804"/>
    </row>
    <row r="109" spans="1:13">
      <c r="A109" s="2181"/>
      <c r="B109" s="811">
        <v>17045</v>
      </c>
      <c r="C109" s="812">
        <v>5.5</v>
      </c>
      <c r="D109" s="813">
        <v>3000</v>
      </c>
      <c r="E109" s="814">
        <f t="shared" si="0"/>
        <v>31953.488000000005</v>
      </c>
      <c r="F109" s="815">
        <v>28529.9</v>
      </c>
      <c r="G109" s="2186"/>
      <c r="H109" s="2187"/>
      <c r="I109" s="804"/>
      <c r="J109" s="804"/>
    </row>
    <row r="110" spans="1:13">
      <c r="A110" s="2182">
        <v>5</v>
      </c>
      <c r="B110" s="811">
        <v>9496</v>
      </c>
      <c r="C110" s="812">
        <v>1.1000000000000001</v>
      </c>
      <c r="D110" s="813">
        <v>3000</v>
      </c>
      <c r="E110" s="814">
        <f t="shared" si="0"/>
        <v>23266.745600000002</v>
      </c>
      <c r="F110" s="815">
        <v>20773.88</v>
      </c>
      <c r="G110" s="2186"/>
      <c r="H110" s="2187"/>
      <c r="I110" s="804"/>
      <c r="J110" s="804"/>
    </row>
    <row r="111" spans="1:13">
      <c r="A111" s="2181"/>
      <c r="B111" s="811">
        <v>11080</v>
      </c>
      <c r="C111" s="812">
        <v>1.5</v>
      </c>
      <c r="D111" s="813">
        <v>3000</v>
      </c>
      <c r="E111" s="814">
        <f t="shared" si="0"/>
        <v>24607.094400000002</v>
      </c>
      <c r="F111" s="815">
        <v>21970.62</v>
      </c>
      <c r="G111" s="2186"/>
      <c r="H111" s="2187"/>
      <c r="I111" s="804"/>
      <c r="J111" s="804"/>
    </row>
    <row r="112" spans="1:13">
      <c r="A112" s="2181"/>
      <c r="B112" s="811">
        <v>13872</v>
      </c>
      <c r="C112" s="812">
        <v>2.2000000000000002</v>
      </c>
      <c r="D112" s="813">
        <v>3000</v>
      </c>
      <c r="E112" s="814">
        <f t="shared" si="0"/>
        <v>25002.432000000001</v>
      </c>
      <c r="F112" s="815">
        <v>22323.599999999999</v>
      </c>
      <c r="G112" s="2186"/>
      <c r="H112" s="2187"/>
      <c r="I112" s="804"/>
      <c r="J112" s="804"/>
    </row>
    <row r="113" spans="1:10">
      <c r="A113" s="2181"/>
      <c r="B113" s="811">
        <v>15962</v>
      </c>
      <c r="C113" s="812">
        <v>3</v>
      </c>
      <c r="D113" s="813">
        <v>3000</v>
      </c>
      <c r="E113" s="814">
        <f t="shared" si="0"/>
        <v>25527.1744</v>
      </c>
      <c r="F113" s="815">
        <v>22792.12</v>
      </c>
      <c r="G113" s="2186"/>
      <c r="H113" s="2187"/>
      <c r="I113" s="804"/>
      <c r="J113" s="804"/>
    </row>
    <row r="114" spans="1:10">
      <c r="A114" s="2181"/>
      <c r="B114" s="811">
        <v>17584</v>
      </c>
      <c r="C114" s="812">
        <v>4</v>
      </c>
      <c r="D114" s="813">
        <v>3000</v>
      </c>
      <c r="E114" s="814">
        <f t="shared" si="0"/>
        <v>28584.214400000001</v>
      </c>
      <c r="F114" s="815">
        <v>25521.62</v>
      </c>
      <c r="G114" s="2186"/>
      <c r="H114" s="2187"/>
      <c r="I114" s="804"/>
      <c r="J114" s="804"/>
    </row>
    <row r="115" spans="1:10">
      <c r="A115" s="2181"/>
      <c r="B115" s="811">
        <v>18267</v>
      </c>
      <c r="C115" s="812">
        <v>5.5</v>
      </c>
      <c r="D115" s="813">
        <v>3000</v>
      </c>
      <c r="E115" s="814">
        <f t="shared" si="0"/>
        <v>30108.579200000004</v>
      </c>
      <c r="F115" s="815">
        <v>26882.66</v>
      </c>
      <c r="G115" s="2186"/>
      <c r="H115" s="2187"/>
      <c r="I115" s="804"/>
      <c r="J115" s="804"/>
    </row>
    <row r="116" spans="1:10">
      <c r="A116" s="2181"/>
      <c r="B116" s="811">
        <v>21650</v>
      </c>
      <c r="C116" s="812">
        <v>7.5</v>
      </c>
      <c r="D116" s="813">
        <v>3000</v>
      </c>
      <c r="E116" s="814">
        <f t="shared" si="0"/>
        <v>43794.620799999997</v>
      </c>
      <c r="F116" s="815">
        <v>39102.339999999997</v>
      </c>
      <c r="G116" s="2186"/>
      <c r="H116" s="2187"/>
      <c r="I116" s="804"/>
      <c r="J116" s="804"/>
    </row>
    <row r="117" spans="1:10">
      <c r="A117" s="2182">
        <v>5.6</v>
      </c>
      <c r="B117" s="811">
        <v>12228</v>
      </c>
      <c r="C117" s="812">
        <v>1.5</v>
      </c>
      <c r="D117" s="813">
        <v>3000</v>
      </c>
      <c r="E117" s="814">
        <f>F117*1.11</f>
        <v>26260.535400000001</v>
      </c>
      <c r="F117" s="815">
        <v>23658.14</v>
      </c>
      <c r="G117" s="801"/>
      <c r="H117" s="816"/>
      <c r="I117" s="804"/>
      <c r="J117" s="804"/>
    </row>
    <row r="118" spans="1:10">
      <c r="A118" s="2181"/>
      <c r="B118" s="811">
        <v>14687</v>
      </c>
      <c r="C118" s="812">
        <v>2.2000000000000002</v>
      </c>
      <c r="D118" s="813">
        <v>3000</v>
      </c>
      <c r="E118" s="814">
        <f t="shared" ref="E118:E130" si="1">F118*1.11</f>
        <v>26413.493399999999</v>
      </c>
      <c r="F118" s="815">
        <v>23795.94</v>
      </c>
      <c r="G118" s="801"/>
      <c r="H118" s="816"/>
      <c r="I118" s="804"/>
      <c r="J118" s="804"/>
    </row>
    <row r="119" spans="1:10">
      <c r="A119" s="2181"/>
      <c r="B119" s="811">
        <v>18200</v>
      </c>
      <c r="C119" s="812">
        <v>3</v>
      </c>
      <c r="D119" s="813">
        <v>3000</v>
      </c>
      <c r="E119" s="814">
        <f t="shared" si="1"/>
        <v>27893.656200000001</v>
      </c>
      <c r="F119" s="815">
        <v>25129.42</v>
      </c>
      <c r="G119" s="801"/>
      <c r="H119" s="816"/>
      <c r="I119" s="804"/>
      <c r="J119" s="804"/>
    </row>
    <row r="120" spans="1:10">
      <c r="A120" s="2181"/>
      <c r="B120" s="811">
        <v>20450</v>
      </c>
      <c r="C120" s="812">
        <v>4</v>
      </c>
      <c r="D120" s="813">
        <v>3000</v>
      </c>
      <c r="E120" s="814">
        <f t="shared" si="1"/>
        <v>29493.832200000004</v>
      </c>
      <c r="F120" s="815">
        <v>26571.02</v>
      </c>
      <c r="G120" s="801"/>
      <c r="H120" s="816"/>
      <c r="I120" s="804"/>
      <c r="J120" s="804"/>
    </row>
    <row r="121" spans="1:10">
      <c r="A121" s="2181"/>
      <c r="B121" s="811">
        <v>24115</v>
      </c>
      <c r="C121" s="812">
        <v>5.5</v>
      </c>
      <c r="D121" s="813">
        <v>3000</v>
      </c>
      <c r="E121" s="814">
        <f t="shared" si="1"/>
        <v>31451.694600000003</v>
      </c>
      <c r="F121" s="815">
        <v>28334.86</v>
      </c>
      <c r="G121" s="801"/>
      <c r="H121" s="816"/>
      <c r="I121" s="804"/>
      <c r="J121" s="804"/>
    </row>
    <row r="122" spans="1:10">
      <c r="A122" s="2181"/>
      <c r="B122" s="811">
        <v>26864</v>
      </c>
      <c r="C122" s="812">
        <v>7.5</v>
      </c>
      <c r="D122" s="813">
        <v>3000</v>
      </c>
      <c r="E122" s="814">
        <f t="shared" si="1"/>
        <v>39317.265600000006</v>
      </c>
      <c r="F122" s="815">
        <v>35420.959999999999</v>
      </c>
      <c r="G122" s="801"/>
      <c r="H122" s="816"/>
      <c r="I122" s="804"/>
      <c r="J122" s="804"/>
    </row>
    <row r="123" spans="1:10">
      <c r="A123" s="2181">
        <v>6.3</v>
      </c>
      <c r="B123" s="811">
        <v>20018</v>
      </c>
      <c r="C123" s="812">
        <v>2.2000000000000002</v>
      </c>
      <c r="D123" s="813">
        <v>3000</v>
      </c>
      <c r="E123" s="814">
        <f t="shared" si="1"/>
        <v>27698.340600000003</v>
      </c>
      <c r="F123" s="815">
        <v>24953.46</v>
      </c>
      <c r="G123" s="801"/>
      <c r="H123" s="816"/>
      <c r="I123" s="804"/>
      <c r="J123" s="804"/>
    </row>
    <row r="124" spans="1:10" ht="12.75" customHeight="1">
      <c r="A124" s="2181"/>
      <c r="B124" s="811">
        <v>20429</v>
      </c>
      <c r="C124" s="812">
        <v>3</v>
      </c>
      <c r="D124" s="813">
        <v>3000</v>
      </c>
      <c r="E124" s="814">
        <f t="shared" si="1"/>
        <v>28827.876600000003</v>
      </c>
      <c r="F124" s="815">
        <v>25971.06</v>
      </c>
      <c r="G124" s="2186"/>
      <c r="H124" s="2187"/>
      <c r="I124" s="804"/>
      <c r="J124" s="804"/>
    </row>
    <row r="125" spans="1:10" ht="12.75" customHeight="1">
      <c r="A125" s="2181"/>
      <c r="B125" s="811">
        <v>23330</v>
      </c>
      <c r="C125" s="812">
        <v>4</v>
      </c>
      <c r="D125" s="813">
        <v>3000</v>
      </c>
      <c r="E125" s="814">
        <f t="shared" si="1"/>
        <v>30779.856</v>
      </c>
      <c r="F125" s="815">
        <v>27729.599999999999</v>
      </c>
      <c r="G125" s="2186"/>
      <c r="H125" s="2187"/>
      <c r="I125" s="804"/>
      <c r="J125" s="804"/>
    </row>
    <row r="126" spans="1:10" ht="12.75" customHeight="1">
      <c r="A126" s="2181"/>
      <c r="B126" s="811">
        <v>27953</v>
      </c>
      <c r="C126" s="812">
        <v>5.5</v>
      </c>
      <c r="D126" s="813">
        <v>3000</v>
      </c>
      <c r="E126" s="814">
        <f t="shared" si="1"/>
        <v>32288.257200000004</v>
      </c>
      <c r="F126" s="815">
        <v>29088.52</v>
      </c>
      <c r="G126" s="2186"/>
      <c r="H126" s="2187"/>
      <c r="I126" s="804"/>
      <c r="J126" s="804"/>
    </row>
    <row r="127" spans="1:10" ht="12.75" customHeight="1">
      <c r="A127" s="2181"/>
      <c r="B127" s="811">
        <v>28839</v>
      </c>
      <c r="C127" s="812">
        <v>7.5</v>
      </c>
      <c r="D127" s="813">
        <v>3000</v>
      </c>
      <c r="E127" s="814">
        <f t="shared" si="1"/>
        <v>43350.650400000006</v>
      </c>
      <c r="F127" s="815">
        <v>39054.639999999999</v>
      </c>
      <c r="G127" s="2186"/>
      <c r="H127" s="2187"/>
      <c r="I127" s="804"/>
      <c r="J127" s="804"/>
    </row>
    <row r="128" spans="1:10" ht="12.75" customHeight="1">
      <c r="A128" s="2181"/>
      <c r="B128" s="811">
        <v>33234</v>
      </c>
      <c r="C128" s="812">
        <v>11</v>
      </c>
      <c r="D128" s="813">
        <v>3000</v>
      </c>
      <c r="E128" s="814">
        <f t="shared" si="1"/>
        <v>49825.480200000005</v>
      </c>
      <c r="F128" s="815">
        <v>44887.82</v>
      </c>
      <c r="G128" s="2186"/>
      <c r="H128" s="2187"/>
      <c r="I128" s="804"/>
      <c r="J128" s="804"/>
    </row>
    <row r="129" spans="1:10" ht="12.75" customHeight="1">
      <c r="A129" s="2181"/>
      <c r="B129" s="753">
        <v>40376</v>
      </c>
      <c r="C129" s="812">
        <v>15</v>
      </c>
      <c r="D129" s="813">
        <v>3000</v>
      </c>
      <c r="E129" s="814">
        <f t="shared" si="1"/>
        <v>63688.181400000001</v>
      </c>
      <c r="F129" s="815">
        <v>57376.74</v>
      </c>
      <c r="G129" s="2186"/>
      <c r="H129" s="2187"/>
      <c r="I129" s="804"/>
      <c r="J129" s="804"/>
    </row>
    <row r="130" spans="1:10" ht="12.75" customHeight="1">
      <c r="A130" s="2181"/>
      <c r="B130" s="753">
        <v>39605</v>
      </c>
      <c r="C130" s="812">
        <v>18.5</v>
      </c>
      <c r="D130" s="813">
        <v>3000</v>
      </c>
      <c r="E130" s="814">
        <f t="shared" si="1"/>
        <v>74283.464399999997</v>
      </c>
      <c r="F130" s="815">
        <v>66922.039999999994</v>
      </c>
      <c r="G130" s="2186"/>
      <c r="H130" s="2187"/>
      <c r="I130" s="804"/>
      <c r="J130" s="804"/>
    </row>
    <row r="131" spans="1:10" ht="12.75" customHeight="1">
      <c r="A131" s="2181">
        <v>7.1</v>
      </c>
      <c r="B131" s="811">
        <v>26290</v>
      </c>
      <c r="C131" s="812">
        <v>5.5</v>
      </c>
      <c r="D131" s="813">
        <v>3000</v>
      </c>
      <c r="E131" s="814">
        <f>F131*1.13</f>
        <v>35706.417999999998</v>
      </c>
      <c r="F131" s="815">
        <v>31598.6</v>
      </c>
      <c r="G131" s="2186"/>
      <c r="H131" s="2187"/>
      <c r="I131" s="804"/>
      <c r="J131" s="804"/>
    </row>
    <row r="132" spans="1:10" ht="12.75" customHeight="1">
      <c r="A132" s="2181"/>
      <c r="B132" s="811">
        <v>37076</v>
      </c>
      <c r="C132" s="812">
        <v>7.5</v>
      </c>
      <c r="D132" s="813">
        <v>3000</v>
      </c>
      <c r="E132" s="814">
        <f t="shared" ref="E132:E137" si="2">F132*1.13</f>
        <v>44123.3586</v>
      </c>
      <c r="F132" s="815">
        <v>39047.22</v>
      </c>
      <c r="G132" s="2186"/>
      <c r="H132" s="2187"/>
      <c r="I132" s="804"/>
      <c r="J132" s="804"/>
    </row>
    <row r="133" spans="1:10" ht="12.75" customHeight="1">
      <c r="A133" s="2181"/>
      <c r="B133" s="811">
        <v>38459</v>
      </c>
      <c r="C133" s="812">
        <v>11</v>
      </c>
      <c r="D133" s="813">
        <v>3000</v>
      </c>
      <c r="E133" s="814">
        <f t="shared" si="2"/>
        <v>54463.965999999993</v>
      </c>
      <c r="F133" s="815">
        <v>48198.2</v>
      </c>
      <c r="G133" s="2186"/>
      <c r="H133" s="2187"/>
      <c r="I133" s="804"/>
      <c r="J133" s="804"/>
    </row>
    <row r="134" spans="1:10" ht="12.75" customHeight="1">
      <c r="A134" s="2181"/>
      <c r="B134" s="811">
        <v>45082</v>
      </c>
      <c r="C134" s="812">
        <v>15</v>
      </c>
      <c r="D134" s="813">
        <v>3000</v>
      </c>
      <c r="E134" s="814">
        <f t="shared" si="2"/>
        <v>74239.644</v>
      </c>
      <c r="F134" s="815">
        <v>65698.8</v>
      </c>
      <c r="G134" s="2186"/>
      <c r="H134" s="2187"/>
      <c r="I134" s="804"/>
      <c r="J134" s="804"/>
    </row>
    <row r="135" spans="1:10" ht="12.75" customHeight="1">
      <c r="A135" s="2181"/>
      <c r="B135" s="811">
        <v>50248</v>
      </c>
      <c r="C135" s="812">
        <v>18.5</v>
      </c>
      <c r="D135" s="813">
        <v>3000</v>
      </c>
      <c r="E135" s="814">
        <f t="shared" si="2"/>
        <v>77284.4516</v>
      </c>
      <c r="F135" s="815">
        <v>68393.320000000007</v>
      </c>
      <c r="G135" s="2186"/>
      <c r="H135" s="2187"/>
      <c r="I135" s="804"/>
      <c r="J135" s="804"/>
    </row>
    <row r="136" spans="1:10" ht="12.75" customHeight="1">
      <c r="A136" s="2181"/>
      <c r="B136" s="811">
        <v>49923</v>
      </c>
      <c r="C136" s="812">
        <v>22</v>
      </c>
      <c r="D136" s="813">
        <v>3000</v>
      </c>
      <c r="E136" s="814">
        <f t="shared" si="2"/>
        <v>82282.870999999985</v>
      </c>
      <c r="F136" s="815">
        <v>72816.7</v>
      </c>
      <c r="G136" s="2186"/>
      <c r="H136" s="2187"/>
      <c r="I136" s="804"/>
      <c r="J136" s="804"/>
    </row>
    <row r="137" spans="1:10" ht="12.75" customHeight="1">
      <c r="A137" s="2181"/>
      <c r="B137" s="811">
        <v>54080</v>
      </c>
      <c r="C137" s="812">
        <v>30</v>
      </c>
      <c r="D137" s="813">
        <v>3000</v>
      </c>
      <c r="E137" s="814">
        <f t="shared" si="2"/>
        <v>95876.703199999989</v>
      </c>
      <c r="F137" s="815">
        <v>84846.64</v>
      </c>
      <c r="G137" s="2186"/>
      <c r="H137" s="2187"/>
      <c r="I137" s="804"/>
      <c r="J137" s="804"/>
    </row>
    <row r="138" spans="1:10" ht="12.75" customHeight="1">
      <c r="A138" s="2182">
        <v>8</v>
      </c>
      <c r="B138" s="811">
        <v>20455</v>
      </c>
      <c r="C138" s="812">
        <v>1.1000000000000001</v>
      </c>
      <c r="D138" s="813">
        <v>750</v>
      </c>
      <c r="E138" s="814">
        <f>F138*1.15</f>
        <v>51295.519999999997</v>
      </c>
      <c r="F138" s="815">
        <v>44604.800000000003</v>
      </c>
      <c r="G138" s="2186"/>
      <c r="H138" s="2187"/>
      <c r="I138" s="804"/>
      <c r="J138" s="804"/>
    </row>
    <row r="139" spans="1:10" ht="12.75" customHeight="1">
      <c r="A139" s="2182"/>
      <c r="B139" s="811">
        <v>23226</v>
      </c>
      <c r="C139" s="812">
        <v>1.5</v>
      </c>
      <c r="D139" s="813">
        <v>750</v>
      </c>
      <c r="E139" s="814">
        <f t="shared" ref="E139:E206" si="3">F139*1.15</f>
        <v>51492.997999999992</v>
      </c>
      <c r="F139" s="815">
        <v>44776.52</v>
      </c>
      <c r="G139" s="2186"/>
      <c r="H139" s="2187"/>
      <c r="I139" s="804"/>
      <c r="J139" s="804"/>
    </row>
    <row r="140" spans="1:10" ht="12.75" customHeight="1">
      <c r="A140" s="2182"/>
      <c r="B140" s="811">
        <v>18340</v>
      </c>
      <c r="C140" s="817">
        <v>0.75</v>
      </c>
      <c r="D140" s="813">
        <v>1000</v>
      </c>
      <c r="E140" s="814">
        <f t="shared" si="3"/>
        <v>30642.003000000001</v>
      </c>
      <c r="F140" s="815">
        <v>26645.22</v>
      </c>
      <c r="G140" s="2186"/>
      <c r="H140" s="2187"/>
      <c r="I140" s="804"/>
      <c r="J140" s="804"/>
    </row>
    <row r="141" spans="1:10" ht="12.75" customHeight="1">
      <c r="A141" s="2182"/>
      <c r="B141" s="811">
        <v>22374</v>
      </c>
      <c r="C141" s="812">
        <v>1.1000000000000001</v>
      </c>
      <c r="D141" s="813">
        <v>1000</v>
      </c>
      <c r="E141" s="814">
        <f t="shared" si="3"/>
        <v>30974.789999999997</v>
      </c>
      <c r="F141" s="815">
        <v>26934.6</v>
      </c>
      <c r="G141" s="2186"/>
      <c r="H141" s="2187"/>
      <c r="I141" s="804"/>
      <c r="J141" s="804"/>
    </row>
    <row r="142" spans="1:10" ht="12.75" customHeight="1">
      <c r="A142" s="2182"/>
      <c r="B142" s="811">
        <v>24789</v>
      </c>
      <c r="C142" s="812">
        <v>1.5</v>
      </c>
      <c r="D142" s="813">
        <v>1000</v>
      </c>
      <c r="E142" s="814">
        <f t="shared" si="3"/>
        <v>33943.055</v>
      </c>
      <c r="F142" s="815">
        <v>29515.7</v>
      </c>
      <c r="G142" s="2186"/>
      <c r="H142" s="2187"/>
      <c r="I142" s="804"/>
      <c r="J142" s="804"/>
    </row>
    <row r="143" spans="1:10" ht="12.75" customHeight="1">
      <c r="A143" s="2182"/>
      <c r="B143" s="811">
        <v>26497</v>
      </c>
      <c r="C143" s="812">
        <v>2.2000000000000002</v>
      </c>
      <c r="D143" s="813">
        <v>1000</v>
      </c>
      <c r="E143" s="814">
        <f t="shared" si="3"/>
        <v>46660.881999999998</v>
      </c>
      <c r="F143" s="815">
        <v>40574.68</v>
      </c>
      <c r="G143" s="2186"/>
      <c r="H143" s="2187"/>
      <c r="I143" s="804"/>
      <c r="J143" s="804"/>
    </row>
    <row r="144" spans="1:10" ht="12.75" customHeight="1">
      <c r="A144" s="2182"/>
      <c r="B144" s="811">
        <v>32271</v>
      </c>
      <c r="C144" s="812">
        <v>3</v>
      </c>
      <c r="D144" s="813">
        <v>1000</v>
      </c>
      <c r="E144" s="814">
        <f t="shared" si="3"/>
        <v>51288.205999999998</v>
      </c>
      <c r="F144" s="815">
        <v>44598.44</v>
      </c>
      <c r="G144" s="2186"/>
      <c r="H144" s="2187"/>
      <c r="I144" s="804"/>
      <c r="J144" s="804"/>
    </row>
    <row r="145" spans="1:13" ht="12.75" customHeight="1">
      <c r="A145" s="2182"/>
      <c r="B145" s="811">
        <v>21816</v>
      </c>
      <c r="C145" s="812">
        <v>1.5</v>
      </c>
      <c r="D145" s="813">
        <v>1500</v>
      </c>
      <c r="E145" s="814">
        <f t="shared" si="3"/>
        <v>28282.019</v>
      </c>
      <c r="F145" s="815">
        <v>24593.06</v>
      </c>
      <c r="G145" s="2186"/>
      <c r="H145" s="2187"/>
      <c r="I145" s="804"/>
      <c r="J145" s="804"/>
    </row>
    <row r="146" spans="1:13" ht="12.75" customHeight="1">
      <c r="A146" s="2182"/>
      <c r="B146" s="811">
        <v>27487</v>
      </c>
      <c r="C146" s="812">
        <v>2.2000000000000002</v>
      </c>
      <c r="D146" s="813">
        <v>1500</v>
      </c>
      <c r="E146" s="814">
        <f t="shared" si="3"/>
        <v>32396.144</v>
      </c>
      <c r="F146" s="815">
        <v>28170.560000000001</v>
      </c>
      <c r="G146" s="2186"/>
      <c r="H146" s="2187"/>
      <c r="I146" s="804"/>
      <c r="J146" s="804"/>
    </row>
    <row r="147" spans="1:13" ht="12.75" customHeight="1">
      <c r="A147" s="2182"/>
      <c r="B147" s="811">
        <v>32924</v>
      </c>
      <c r="C147" s="812">
        <v>3</v>
      </c>
      <c r="D147" s="813">
        <v>1500</v>
      </c>
      <c r="E147" s="814">
        <f t="shared" si="3"/>
        <v>37017.373</v>
      </c>
      <c r="F147" s="815">
        <v>32189.02</v>
      </c>
      <c r="G147" s="2186"/>
      <c r="H147" s="2187"/>
      <c r="I147" s="804"/>
      <c r="J147" s="804"/>
    </row>
    <row r="148" spans="1:13" ht="12.75" customHeight="1">
      <c r="A148" s="2182"/>
      <c r="B148" s="811">
        <v>36308</v>
      </c>
      <c r="C148" s="812">
        <v>4</v>
      </c>
      <c r="D148" s="813">
        <v>1500</v>
      </c>
      <c r="E148" s="814">
        <f t="shared" si="3"/>
        <v>37947.47</v>
      </c>
      <c r="F148" s="815">
        <v>32997.800000000003</v>
      </c>
      <c r="G148" s="2186"/>
      <c r="H148" s="2187"/>
      <c r="I148" s="804"/>
      <c r="J148" s="804"/>
    </row>
    <row r="149" spans="1:13" ht="12.75" customHeight="1">
      <c r="A149" s="2182"/>
      <c r="B149" s="753">
        <v>42311</v>
      </c>
      <c r="C149" s="812">
        <v>5.5</v>
      </c>
      <c r="D149" s="813">
        <v>1500</v>
      </c>
      <c r="E149" s="814">
        <f t="shared" si="3"/>
        <v>46369.54099999999</v>
      </c>
      <c r="F149" s="815">
        <v>40321.339999999997</v>
      </c>
      <c r="G149" s="2186"/>
      <c r="H149" s="2187"/>
      <c r="I149" s="804"/>
      <c r="J149" s="804"/>
    </row>
    <row r="150" spans="1:13" ht="12.75" customHeight="1">
      <c r="A150" s="2181"/>
      <c r="B150" s="753">
        <v>39746</v>
      </c>
      <c r="C150" s="812">
        <v>7.5</v>
      </c>
      <c r="D150" s="813">
        <v>1500</v>
      </c>
      <c r="E150" s="814">
        <f t="shared" si="3"/>
        <v>59672.487999999998</v>
      </c>
      <c r="F150" s="815">
        <v>51889.120000000003</v>
      </c>
      <c r="G150" s="2186"/>
      <c r="H150" s="2187"/>
      <c r="I150" s="804"/>
      <c r="J150" s="804"/>
    </row>
    <row r="151" spans="1:13" ht="12.75" customHeight="1">
      <c r="A151" s="2181"/>
      <c r="B151" s="811">
        <v>49221</v>
      </c>
      <c r="C151" s="812">
        <v>11</v>
      </c>
      <c r="D151" s="813">
        <v>1500</v>
      </c>
      <c r="E151" s="814">
        <f t="shared" si="3"/>
        <v>65021.46</v>
      </c>
      <c r="F151" s="815">
        <v>56540.4</v>
      </c>
      <c r="G151" s="2186"/>
      <c r="H151" s="2187"/>
      <c r="I151" s="804"/>
      <c r="J151" s="804"/>
    </row>
    <row r="152" spans="1:13" ht="12.75" customHeight="1">
      <c r="A152" s="2181"/>
      <c r="B152" s="811">
        <v>41894</v>
      </c>
      <c r="C152" s="812">
        <v>7.5</v>
      </c>
      <c r="D152" s="813">
        <v>3000</v>
      </c>
      <c r="E152" s="814">
        <f t="shared" si="3"/>
        <v>46986.354999999996</v>
      </c>
      <c r="F152" s="815">
        <v>40857.699999999997</v>
      </c>
      <c r="G152" s="2186"/>
      <c r="H152" s="2187"/>
      <c r="I152" s="804"/>
      <c r="J152" s="804"/>
    </row>
    <row r="153" spans="1:13" ht="12.75" customHeight="1">
      <c r="A153" s="2181"/>
      <c r="B153" s="811">
        <v>47875</v>
      </c>
      <c r="C153" s="812">
        <v>11</v>
      </c>
      <c r="D153" s="813">
        <v>3000</v>
      </c>
      <c r="E153" s="814">
        <f t="shared" si="3"/>
        <v>61837.431999999993</v>
      </c>
      <c r="F153" s="815">
        <v>53771.68</v>
      </c>
      <c r="G153" s="2186"/>
      <c r="H153" s="2187"/>
      <c r="I153" s="804"/>
      <c r="J153" s="804"/>
    </row>
    <row r="154" spans="1:13" ht="12.75" customHeight="1">
      <c r="A154" s="2181"/>
      <c r="B154" s="811">
        <v>49167</v>
      </c>
      <c r="C154" s="812">
        <v>15</v>
      </c>
      <c r="D154" s="813">
        <v>3000</v>
      </c>
      <c r="E154" s="814">
        <f t="shared" si="3"/>
        <v>81295.109999999986</v>
      </c>
      <c r="F154" s="815">
        <v>70691.399999999994</v>
      </c>
      <c r="G154" s="2186"/>
      <c r="H154" s="2187"/>
      <c r="I154" s="804"/>
      <c r="J154" s="804"/>
    </row>
    <row r="155" spans="1:13" ht="12.75" customHeight="1">
      <c r="A155" s="2181"/>
      <c r="B155" s="811">
        <v>52925</v>
      </c>
      <c r="C155" s="812">
        <v>18.5</v>
      </c>
      <c r="D155" s="813">
        <v>3000</v>
      </c>
      <c r="E155" s="814">
        <f t="shared" si="3"/>
        <v>84025.67</v>
      </c>
      <c r="F155" s="815">
        <v>73065.8</v>
      </c>
      <c r="G155" s="2186"/>
      <c r="H155" s="2187"/>
      <c r="I155" s="804"/>
      <c r="J155" s="804"/>
    </row>
    <row r="156" spans="1:13" ht="12.75" customHeight="1">
      <c r="A156" s="2181"/>
      <c r="B156" s="811">
        <v>60411</v>
      </c>
      <c r="C156" s="812">
        <v>22</v>
      </c>
      <c r="D156" s="813">
        <v>3000</v>
      </c>
      <c r="E156" s="814">
        <f t="shared" si="3"/>
        <v>90460.770999999979</v>
      </c>
      <c r="F156" s="815">
        <v>78661.539999999994</v>
      </c>
      <c r="G156" s="2186"/>
      <c r="H156" s="2187"/>
      <c r="I156" s="804"/>
      <c r="J156" s="804"/>
    </row>
    <row r="157" spans="1:13" ht="13.5" customHeight="1" thickBot="1">
      <c r="A157" s="2183"/>
      <c r="B157" s="818">
        <v>71654</v>
      </c>
      <c r="C157" s="819">
        <v>30</v>
      </c>
      <c r="D157" s="820">
        <v>3000</v>
      </c>
      <c r="E157" s="821">
        <f t="shared" si="3"/>
        <v>100793.015</v>
      </c>
      <c r="F157" s="821">
        <v>87646.1</v>
      </c>
      <c r="G157" s="2188"/>
      <c r="H157" s="2189"/>
      <c r="I157" s="804"/>
      <c r="J157" s="804"/>
    </row>
    <row r="158" spans="1:13" s="802" customFormat="1" ht="12" thickBot="1">
      <c r="A158" s="823"/>
      <c r="B158" s="824"/>
      <c r="C158" s="825"/>
      <c r="D158" s="826"/>
      <c r="E158" s="827"/>
      <c r="F158" s="827"/>
      <c r="G158" s="801"/>
      <c r="H158" s="801"/>
      <c r="I158" s="801"/>
      <c r="J158" s="801"/>
    </row>
    <row r="159" spans="1:13" ht="15.95" customHeight="1" thickBot="1">
      <c r="A159" s="2135" t="s">
        <v>1571</v>
      </c>
      <c r="B159" s="2136"/>
      <c r="C159" s="2136"/>
      <c r="D159" s="2136"/>
      <c r="E159" s="2136"/>
      <c r="F159" s="2136"/>
      <c r="G159" s="2136"/>
      <c r="H159" s="2137"/>
      <c r="I159" s="800"/>
      <c r="J159" s="800"/>
      <c r="K159" s="2170"/>
      <c r="L159" s="2170"/>
      <c r="M159" s="2170"/>
    </row>
    <row r="160" spans="1:13" ht="15" customHeight="1">
      <c r="A160" s="2171" t="s">
        <v>125</v>
      </c>
      <c r="B160" s="2173" t="s">
        <v>1572</v>
      </c>
      <c r="C160" s="2175" t="s">
        <v>1573</v>
      </c>
      <c r="D160" s="2176"/>
      <c r="E160" s="2175" t="s">
        <v>1574</v>
      </c>
      <c r="F160" s="2175"/>
      <c r="G160" s="2177" t="s">
        <v>1447</v>
      </c>
      <c r="H160" s="2178"/>
      <c r="I160" s="801"/>
      <c r="J160" s="801"/>
      <c r="K160" s="802"/>
      <c r="L160" s="802"/>
      <c r="M160" s="802"/>
    </row>
    <row r="161" spans="1:10" ht="23.25" thickBot="1">
      <c r="A161" s="2172"/>
      <c r="B161" s="2174"/>
      <c r="C161" s="803" t="s">
        <v>1575</v>
      </c>
      <c r="D161" s="803" t="s">
        <v>1576</v>
      </c>
      <c r="E161" s="803" t="s">
        <v>1577</v>
      </c>
      <c r="F161" s="803" t="s">
        <v>1578</v>
      </c>
      <c r="G161" s="2179"/>
      <c r="H161" s="2180"/>
      <c r="I161" s="804"/>
      <c r="J161" s="804"/>
    </row>
    <row r="162" spans="1:10">
      <c r="A162" s="2182">
        <v>9</v>
      </c>
      <c r="B162" s="811">
        <v>24213</v>
      </c>
      <c r="C162" s="812">
        <v>1.1000000000000001</v>
      </c>
      <c r="D162" s="813">
        <v>750</v>
      </c>
      <c r="E162" s="815">
        <f t="shared" si="3"/>
        <v>47119.225999999995</v>
      </c>
      <c r="F162" s="815">
        <v>40973.24</v>
      </c>
      <c r="G162" s="828"/>
      <c r="H162" s="829"/>
      <c r="I162" s="804"/>
      <c r="J162" s="804"/>
    </row>
    <row r="163" spans="1:10">
      <c r="A163" s="2181"/>
      <c r="B163" s="811">
        <v>28460</v>
      </c>
      <c r="C163" s="812">
        <v>1.5</v>
      </c>
      <c r="D163" s="813">
        <v>750</v>
      </c>
      <c r="E163" s="815">
        <f t="shared" si="3"/>
        <v>46384.168999999994</v>
      </c>
      <c r="F163" s="815">
        <v>40334.06</v>
      </c>
      <c r="G163" s="830"/>
      <c r="H163" s="816"/>
      <c r="I163" s="804"/>
      <c r="J163" s="804"/>
    </row>
    <row r="164" spans="1:10">
      <c r="A164" s="2181"/>
      <c r="B164" s="811">
        <v>33225</v>
      </c>
      <c r="C164" s="812">
        <v>2.2000000000000002</v>
      </c>
      <c r="D164" s="813">
        <v>750</v>
      </c>
      <c r="E164" s="815">
        <f t="shared" si="3"/>
        <v>62009.310999999994</v>
      </c>
      <c r="F164" s="815">
        <v>53921.14</v>
      </c>
      <c r="G164" s="830"/>
      <c r="H164" s="816"/>
      <c r="I164" s="804"/>
      <c r="J164" s="804"/>
    </row>
    <row r="165" spans="1:10">
      <c r="A165" s="2181"/>
      <c r="B165" s="811">
        <v>24408</v>
      </c>
      <c r="C165" s="812">
        <v>1.1000000000000001</v>
      </c>
      <c r="D165" s="831">
        <v>1000</v>
      </c>
      <c r="E165" s="815">
        <f t="shared" si="3"/>
        <v>31547.719999999998</v>
      </c>
      <c r="F165" s="815">
        <v>27432.799999999999</v>
      </c>
      <c r="G165" s="830"/>
      <c r="H165" s="816"/>
      <c r="I165" s="804"/>
      <c r="J165" s="804"/>
    </row>
    <row r="166" spans="1:10">
      <c r="A166" s="2181"/>
      <c r="B166" s="811">
        <v>30245</v>
      </c>
      <c r="C166" s="812">
        <v>1.5</v>
      </c>
      <c r="D166" s="831">
        <v>1000</v>
      </c>
      <c r="E166" s="815">
        <f t="shared" si="3"/>
        <v>36577.313999999998</v>
      </c>
      <c r="F166" s="815">
        <v>31806.36</v>
      </c>
      <c r="G166" s="830"/>
      <c r="H166" s="816"/>
      <c r="I166" s="804"/>
      <c r="J166" s="804"/>
    </row>
    <row r="167" spans="1:10">
      <c r="A167" s="2181"/>
      <c r="B167" s="811">
        <v>34958</v>
      </c>
      <c r="C167" s="812">
        <v>2.2000000000000002</v>
      </c>
      <c r="D167" s="831">
        <v>1000</v>
      </c>
      <c r="E167" s="815">
        <f t="shared" si="3"/>
        <v>40713.381000000001</v>
      </c>
      <c r="F167" s="815">
        <v>35402.94</v>
      </c>
      <c r="G167" s="830"/>
      <c r="H167" s="816"/>
      <c r="I167" s="804"/>
      <c r="J167" s="804"/>
    </row>
    <row r="168" spans="1:10">
      <c r="A168" s="2181"/>
      <c r="B168" s="811">
        <v>34882</v>
      </c>
      <c r="C168" s="812">
        <v>3</v>
      </c>
      <c r="D168" s="831">
        <v>1000</v>
      </c>
      <c r="E168" s="815">
        <f t="shared" si="3"/>
        <v>56704.222999999991</v>
      </c>
      <c r="F168" s="815">
        <v>49308.02</v>
      </c>
      <c r="G168" s="830"/>
      <c r="H168" s="816"/>
      <c r="I168" s="804"/>
      <c r="J168" s="804"/>
    </row>
    <row r="169" spans="1:10">
      <c r="A169" s="2181"/>
      <c r="B169" s="811">
        <v>41937</v>
      </c>
      <c r="C169" s="812">
        <v>4</v>
      </c>
      <c r="D169" s="831">
        <v>1000</v>
      </c>
      <c r="E169" s="815">
        <f t="shared" si="3"/>
        <v>51327.214</v>
      </c>
      <c r="F169" s="815">
        <v>44632.36</v>
      </c>
      <c r="G169" s="830"/>
      <c r="H169" s="816"/>
      <c r="I169" s="804"/>
      <c r="J169" s="804"/>
    </row>
    <row r="170" spans="1:10">
      <c r="A170" s="2181"/>
      <c r="B170" s="811">
        <v>44299</v>
      </c>
      <c r="C170" s="812">
        <v>5.5</v>
      </c>
      <c r="D170" s="831">
        <v>1000</v>
      </c>
      <c r="E170" s="815">
        <f t="shared" si="3"/>
        <v>67861.73</v>
      </c>
      <c r="F170" s="815">
        <v>59010.2</v>
      </c>
      <c r="G170" s="830"/>
      <c r="H170" s="816"/>
      <c r="I170" s="804"/>
      <c r="J170" s="804"/>
    </row>
    <row r="171" spans="1:10">
      <c r="A171" s="2181"/>
      <c r="B171" s="811">
        <v>33738</v>
      </c>
      <c r="C171" s="812">
        <v>2.2000000000000002</v>
      </c>
      <c r="D171" s="831">
        <v>1500</v>
      </c>
      <c r="E171" s="815">
        <f t="shared" si="3"/>
        <v>32980.044999999998</v>
      </c>
      <c r="F171" s="815">
        <v>28678.3</v>
      </c>
      <c r="G171" s="830"/>
      <c r="H171" s="816"/>
      <c r="I171" s="804"/>
      <c r="J171" s="804"/>
    </row>
    <row r="172" spans="1:10">
      <c r="A172" s="2181"/>
      <c r="B172" s="811">
        <v>39156</v>
      </c>
      <c r="C172" s="812">
        <v>3</v>
      </c>
      <c r="D172" s="831">
        <v>1500</v>
      </c>
      <c r="E172" s="815">
        <f t="shared" si="3"/>
        <v>37641.500999999997</v>
      </c>
      <c r="F172" s="815">
        <v>32731.74</v>
      </c>
      <c r="G172" s="830"/>
      <c r="H172" s="816"/>
      <c r="I172" s="804"/>
      <c r="J172" s="804"/>
    </row>
    <row r="173" spans="1:10">
      <c r="A173" s="2181"/>
      <c r="B173" s="811">
        <v>42900</v>
      </c>
      <c r="C173" s="812">
        <v>4</v>
      </c>
      <c r="D173" s="831">
        <v>1500</v>
      </c>
      <c r="E173" s="815">
        <f t="shared" si="3"/>
        <v>38575.25499999999</v>
      </c>
      <c r="F173" s="815">
        <v>33543.699999999997</v>
      </c>
      <c r="G173" s="830"/>
      <c r="H173" s="816"/>
      <c r="I173" s="804"/>
      <c r="J173" s="804"/>
    </row>
    <row r="174" spans="1:10">
      <c r="A174" s="2181"/>
      <c r="B174" s="811">
        <v>46937</v>
      </c>
      <c r="C174" s="812">
        <v>5.5</v>
      </c>
      <c r="D174" s="831">
        <v>1500</v>
      </c>
      <c r="E174" s="815">
        <f t="shared" si="3"/>
        <v>48883.118999999992</v>
      </c>
      <c r="F174" s="815">
        <v>42507.06</v>
      </c>
      <c r="G174" s="830"/>
      <c r="H174" s="816"/>
      <c r="I174" s="804"/>
      <c r="J174" s="804"/>
    </row>
    <row r="175" spans="1:10">
      <c r="A175" s="2181"/>
      <c r="B175" s="811">
        <v>52436</v>
      </c>
      <c r="C175" s="812">
        <v>7.5</v>
      </c>
      <c r="D175" s="831">
        <v>1500</v>
      </c>
      <c r="E175" s="815">
        <f t="shared" si="3"/>
        <v>56763.953999999998</v>
      </c>
      <c r="F175" s="815">
        <v>49359.96</v>
      </c>
      <c r="G175" s="830"/>
      <c r="H175" s="816"/>
      <c r="I175" s="804"/>
      <c r="J175" s="804"/>
    </row>
    <row r="176" spans="1:10">
      <c r="A176" s="2181"/>
      <c r="B176" s="811">
        <v>58564</v>
      </c>
      <c r="C176" s="812">
        <v>11</v>
      </c>
      <c r="D176" s="831">
        <v>1500</v>
      </c>
      <c r="E176" s="815">
        <f t="shared" si="3"/>
        <v>61493.673999999999</v>
      </c>
      <c r="F176" s="815">
        <v>53472.76</v>
      </c>
      <c r="G176" s="830"/>
      <c r="H176" s="816"/>
      <c r="I176" s="804"/>
      <c r="J176" s="804"/>
    </row>
    <row r="177" spans="1:10">
      <c r="A177" s="2181"/>
      <c r="B177" s="811">
        <v>61665</v>
      </c>
      <c r="C177" s="812">
        <v>15</v>
      </c>
      <c r="D177" s="831">
        <v>1500</v>
      </c>
      <c r="E177" s="815">
        <f t="shared" si="3"/>
        <v>84837.52399999999</v>
      </c>
      <c r="F177" s="815">
        <v>73771.759999999995</v>
      </c>
      <c r="G177" s="830"/>
      <c r="H177" s="816"/>
      <c r="I177" s="804"/>
      <c r="J177" s="804"/>
    </row>
    <row r="178" spans="1:10">
      <c r="A178" s="2181"/>
      <c r="B178" s="811">
        <v>68500</v>
      </c>
      <c r="C178" s="812">
        <v>18.5</v>
      </c>
      <c r="D178" s="831">
        <v>1500</v>
      </c>
      <c r="E178" s="815">
        <f t="shared" si="3"/>
        <v>92841.477999999988</v>
      </c>
      <c r="F178" s="815">
        <v>80731.72</v>
      </c>
      <c r="G178" s="830"/>
      <c r="H178" s="816"/>
      <c r="I178" s="804"/>
      <c r="J178" s="804"/>
    </row>
    <row r="179" spans="1:10">
      <c r="A179" s="2182">
        <v>10</v>
      </c>
      <c r="B179" s="811">
        <v>36734</v>
      </c>
      <c r="C179" s="812">
        <v>2.2000000000000002</v>
      </c>
      <c r="D179" s="831">
        <v>750</v>
      </c>
      <c r="E179" s="814">
        <f t="shared" si="3"/>
        <v>62640.752999999997</v>
      </c>
      <c r="F179" s="815">
        <v>54470.22</v>
      </c>
      <c r="G179" s="830"/>
      <c r="H179" s="816"/>
      <c r="I179" s="804"/>
      <c r="J179" s="804"/>
    </row>
    <row r="180" spans="1:10">
      <c r="A180" s="2181"/>
      <c r="B180" s="811">
        <v>41874</v>
      </c>
      <c r="C180" s="812">
        <v>3</v>
      </c>
      <c r="D180" s="831">
        <v>750</v>
      </c>
      <c r="E180" s="814">
        <f t="shared" si="3"/>
        <v>62387.200999999994</v>
      </c>
      <c r="F180" s="815">
        <v>54249.74</v>
      </c>
      <c r="G180" s="830"/>
      <c r="H180" s="816"/>
      <c r="I180" s="804"/>
      <c r="J180" s="804"/>
    </row>
    <row r="181" spans="1:10">
      <c r="A181" s="2181"/>
      <c r="B181" s="811">
        <v>30536</v>
      </c>
      <c r="C181" s="812">
        <v>1.5</v>
      </c>
      <c r="D181" s="831">
        <v>1000</v>
      </c>
      <c r="E181" s="814">
        <f t="shared" si="3"/>
        <v>35899.549999999996</v>
      </c>
      <c r="F181" s="815">
        <v>31217</v>
      </c>
      <c r="G181" s="830"/>
      <c r="H181" s="816"/>
      <c r="I181" s="804"/>
      <c r="J181" s="804"/>
    </row>
    <row r="182" spans="1:10">
      <c r="A182" s="2181"/>
      <c r="B182" s="811">
        <v>33828</v>
      </c>
      <c r="C182" s="812">
        <v>2.2000000000000002</v>
      </c>
      <c r="D182" s="831">
        <v>1000</v>
      </c>
      <c r="E182" s="814">
        <f t="shared" si="3"/>
        <v>41055.919999999998</v>
      </c>
      <c r="F182" s="815">
        <v>35700.800000000003</v>
      </c>
      <c r="G182" s="830"/>
      <c r="H182" s="816"/>
      <c r="I182" s="804"/>
      <c r="J182" s="804"/>
    </row>
    <row r="183" spans="1:10">
      <c r="A183" s="2181"/>
      <c r="B183" s="811">
        <v>39797</v>
      </c>
      <c r="C183" s="812">
        <v>3</v>
      </c>
      <c r="D183" s="831">
        <v>1000</v>
      </c>
      <c r="E183" s="814">
        <f t="shared" si="3"/>
        <v>51592.955999999998</v>
      </c>
      <c r="F183" s="815">
        <v>44863.44</v>
      </c>
      <c r="G183" s="830"/>
      <c r="H183" s="816"/>
      <c r="I183" s="804"/>
      <c r="J183" s="804"/>
    </row>
    <row r="184" spans="1:10">
      <c r="A184" s="2181"/>
      <c r="B184" s="811">
        <v>45241</v>
      </c>
      <c r="C184" s="812">
        <v>4</v>
      </c>
      <c r="D184" s="831">
        <v>1000</v>
      </c>
      <c r="E184" s="814">
        <f t="shared" si="3"/>
        <v>57208.888999999996</v>
      </c>
      <c r="F184" s="815">
        <v>49746.86</v>
      </c>
      <c r="G184" s="830"/>
      <c r="H184" s="816"/>
      <c r="I184" s="804"/>
      <c r="J184" s="804"/>
    </row>
    <row r="185" spans="1:10">
      <c r="A185" s="2181"/>
      <c r="B185" s="811">
        <v>54774</v>
      </c>
      <c r="C185" s="812">
        <v>5.5</v>
      </c>
      <c r="D185" s="831">
        <v>1000</v>
      </c>
      <c r="E185" s="814">
        <f t="shared" si="3"/>
        <v>62216.54099999999</v>
      </c>
      <c r="F185" s="815">
        <v>54101.34</v>
      </c>
      <c r="G185" s="830"/>
      <c r="H185" s="816"/>
      <c r="I185" s="804"/>
      <c r="J185" s="804"/>
    </row>
    <row r="186" spans="1:10">
      <c r="A186" s="2181"/>
      <c r="B186" s="811">
        <v>58379</v>
      </c>
      <c r="C186" s="812">
        <v>7.5</v>
      </c>
      <c r="D186" s="831">
        <v>1000</v>
      </c>
      <c r="E186" s="814">
        <f t="shared" si="3"/>
        <v>70734.913</v>
      </c>
      <c r="F186" s="815">
        <v>61508.62</v>
      </c>
      <c r="G186" s="830"/>
      <c r="H186" s="816"/>
      <c r="I186" s="804"/>
      <c r="J186" s="804"/>
    </row>
    <row r="187" spans="1:10">
      <c r="A187" s="2181"/>
      <c r="B187" s="811">
        <v>33410</v>
      </c>
      <c r="C187" s="812">
        <v>2.2000000000000002</v>
      </c>
      <c r="D187" s="831">
        <v>1500</v>
      </c>
      <c r="E187" s="814">
        <f t="shared" si="3"/>
        <v>35899.549999999996</v>
      </c>
      <c r="F187" s="815">
        <v>31217</v>
      </c>
      <c r="G187" s="830"/>
      <c r="H187" s="816"/>
      <c r="I187" s="804"/>
      <c r="J187" s="804"/>
    </row>
    <row r="188" spans="1:10">
      <c r="A188" s="2181"/>
      <c r="B188" s="811">
        <v>49930</v>
      </c>
      <c r="C188" s="812">
        <v>3</v>
      </c>
      <c r="D188" s="831">
        <v>1500</v>
      </c>
      <c r="E188" s="814">
        <f t="shared" si="3"/>
        <v>39020.189999999995</v>
      </c>
      <c r="F188" s="815">
        <v>33930.6</v>
      </c>
      <c r="G188" s="830"/>
      <c r="H188" s="816"/>
      <c r="I188" s="804"/>
      <c r="J188" s="804"/>
    </row>
    <row r="189" spans="1:10">
      <c r="A189" s="2181"/>
      <c r="B189" s="811">
        <v>55571</v>
      </c>
      <c r="C189" s="812">
        <v>4</v>
      </c>
      <c r="D189" s="831">
        <v>1500</v>
      </c>
      <c r="E189" s="814">
        <f t="shared" si="3"/>
        <v>39952.724999999999</v>
      </c>
      <c r="F189" s="815">
        <v>34741.5</v>
      </c>
      <c r="G189" s="830"/>
      <c r="H189" s="816"/>
      <c r="I189" s="804"/>
      <c r="J189" s="804"/>
    </row>
    <row r="190" spans="1:10">
      <c r="A190" s="2181"/>
      <c r="B190" s="811">
        <v>55861</v>
      </c>
      <c r="C190" s="812">
        <v>5.5</v>
      </c>
      <c r="D190" s="831">
        <v>1500</v>
      </c>
      <c r="E190" s="814">
        <f t="shared" si="3"/>
        <v>48579.587999999996</v>
      </c>
      <c r="F190" s="815">
        <v>42243.12</v>
      </c>
      <c r="G190" s="830"/>
      <c r="H190" s="816"/>
      <c r="I190" s="804"/>
      <c r="J190" s="804"/>
    </row>
    <row r="191" spans="1:10">
      <c r="A191" s="2181"/>
      <c r="B191" s="811">
        <v>68384</v>
      </c>
      <c r="C191" s="812">
        <v>7.5</v>
      </c>
      <c r="D191" s="831">
        <v>1500</v>
      </c>
      <c r="E191" s="814">
        <f t="shared" si="3"/>
        <v>58566.854999999989</v>
      </c>
      <c r="F191" s="815">
        <v>50927.7</v>
      </c>
      <c r="G191" s="830"/>
      <c r="H191" s="816"/>
      <c r="I191" s="804"/>
      <c r="J191" s="804"/>
    </row>
    <row r="192" spans="1:10">
      <c r="A192" s="2181"/>
      <c r="B192" s="753">
        <v>68600</v>
      </c>
      <c r="C192" s="812">
        <v>11</v>
      </c>
      <c r="D192" s="831">
        <v>1500</v>
      </c>
      <c r="E192" s="814">
        <f t="shared" si="3"/>
        <v>64755.717999999993</v>
      </c>
      <c r="F192" s="815">
        <v>56309.32</v>
      </c>
      <c r="G192" s="830"/>
      <c r="H192" s="816"/>
      <c r="I192" s="804"/>
      <c r="J192" s="804"/>
    </row>
    <row r="193" spans="1:10">
      <c r="A193" s="2181"/>
      <c r="B193" s="811">
        <v>79544</v>
      </c>
      <c r="C193" s="812">
        <v>15</v>
      </c>
      <c r="D193" s="831">
        <v>1500</v>
      </c>
      <c r="E193" s="814">
        <f t="shared" si="3"/>
        <v>83310.116999999998</v>
      </c>
      <c r="F193" s="815">
        <v>72443.58</v>
      </c>
      <c r="G193" s="830"/>
      <c r="H193" s="816"/>
      <c r="I193" s="804"/>
      <c r="J193" s="804"/>
    </row>
    <row r="194" spans="1:10">
      <c r="A194" s="2181"/>
      <c r="B194" s="753">
        <v>79600</v>
      </c>
      <c r="C194" s="812">
        <v>18.5</v>
      </c>
      <c r="D194" s="831">
        <v>1500</v>
      </c>
      <c r="E194" s="814">
        <f t="shared" si="3"/>
        <v>85901.710999999996</v>
      </c>
      <c r="F194" s="815">
        <v>74697.14</v>
      </c>
      <c r="G194" s="830"/>
      <c r="H194" s="816"/>
      <c r="I194" s="804"/>
      <c r="J194" s="804"/>
    </row>
    <row r="195" spans="1:10">
      <c r="A195" s="2181"/>
      <c r="B195" s="811">
        <v>83717</v>
      </c>
      <c r="C195" s="812">
        <v>22</v>
      </c>
      <c r="D195" s="831">
        <v>1500</v>
      </c>
      <c r="E195" s="814">
        <f t="shared" si="3"/>
        <v>111801.804</v>
      </c>
      <c r="F195" s="815">
        <v>97218.96</v>
      </c>
      <c r="G195" s="830"/>
      <c r="H195" s="816"/>
      <c r="I195" s="804"/>
      <c r="J195" s="804"/>
    </row>
    <row r="196" spans="1:10">
      <c r="A196" s="2181"/>
      <c r="B196" s="753">
        <v>84100</v>
      </c>
      <c r="C196" s="812">
        <v>30</v>
      </c>
      <c r="D196" s="831">
        <v>1500</v>
      </c>
      <c r="E196" s="814">
        <f t="shared" si="3"/>
        <v>129265.19799999999</v>
      </c>
      <c r="F196" s="815">
        <v>112404.52</v>
      </c>
      <c r="G196" s="830"/>
      <c r="H196" s="816"/>
      <c r="I196" s="804"/>
      <c r="J196" s="804"/>
    </row>
    <row r="197" spans="1:10">
      <c r="A197" s="2182">
        <v>11.2</v>
      </c>
      <c r="B197" s="811">
        <v>48594</v>
      </c>
      <c r="C197" s="812">
        <v>3</v>
      </c>
      <c r="D197" s="831">
        <v>750</v>
      </c>
      <c r="E197" s="814">
        <f t="shared" si="3"/>
        <v>54497.832999999991</v>
      </c>
      <c r="F197" s="815">
        <v>47389.42</v>
      </c>
      <c r="G197" s="830"/>
      <c r="H197" s="816"/>
      <c r="I197" s="804"/>
      <c r="J197" s="804"/>
    </row>
    <row r="198" spans="1:10">
      <c r="A198" s="2181"/>
      <c r="B198" s="811">
        <v>54601</v>
      </c>
      <c r="C198" s="812">
        <v>4</v>
      </c>
      <c r="D198" s="831">
        <v>750</v>
      </c>
      <c r="E198" s="814">
        <f t="shared" si="3"/>
        <v>65465.175999999992</v>
      </c>
      <c r="F198" s="815">
        <v>56926.239999999998</v>
      </c>
      <c r="G198" s="830"/>
      <c r="H198" s="816"/>
      <c r="I198" s="804"/>
      <c r="J198" s="804"/>
    </row>
    <row r="199" spans="1:10">
      <c r="A199" s="2181"/>
      <c r="B199" s="811">
        <v>56860</v>
      </c>
      <c r="C199" s="812">
        <v>5.5</v>
      </c>
      <c r="D199" s="831">
        <v>750</v>
      </c>
      <c r="E199" s="814">
        <f t="shared" si="3"/>
        <v>89360.013999999996</v>
      </c>
      <c r="F199" s="815">
        <v>77704.36</v>
      </c>
      <c r="G199" s="830"/>
      <c r="H199" s="816"/>
      <c r="I199" s="804"/>
      <c r="J199" s="804"/>
    </row>
    <row r="200" spans="1:10">
      <c r="A200" s="2181"/>
      <c r="B200" s="811">
        <v>62832</v>
      </c>
      <c r="C200" s="812">
        <v>7.5</v>
      </c>
      <c r="D200" s="831">
        <v>750</v>
      </c>
      <c r="E200" s="814">
        <f t="shared" si="3"/>
        <v>100858.84099999999</v>
      </c>
      <c r="F200" s="815">
        <v>87703.34</v>
      </c>
      <c r="G200" s="830"/>
      <c r="H200" s="816"/>
      <c r="I200" s="804"/>
      <c r="J200" s="804"/>
    </row>
    <row r="201" spans="1:10">
      <c r="A201" s="2181"/>
      <c r="B201" s="811">
        <v>42996</v>
      </c>
      <c r="C201" s="812">
        <v>2.2000000000000002</v>
      </c>
      <c r="D201" s="831">
        <v>1000</v>
      </c>
      <c r="E201" s="814">
        <f t="shared" si="3"/>
        <v>43736.500999999997</v>
      </c>
      <c r="F201" s="815">
        <v>38031.74</v>
      </c>
      <c r="G201" s="830"/>
      <c r="H201" s="816"/>
      <c r="I201" s="804"/>
      <c r="J201" s="804"/>
    </row>
    <row r="202" spans="1:10" ht="12.95" customHeight="1">
      <c r="A202" s="2181"/>
      <c r="B202" s="811">
        <v>43984</v>
      </c>
      <c r="C202" s="812">
        <v>3</v>
      </c>
      <c r="D202" s="831">
        <v>1000</v>
      </c>
      <c r="E202" s="814">
        <f t="shared" si="3"/>
        <v>55538.858999999997</v>
      </c>
      <c r="F202" s="815">
        <v>48294.66</v>
      </c>
      <c r="G202" s="830"/>
      <c r="H202" s="816"/>
      <c r="I202" s="804"/>
      <c r="J202" s="804"/>
    </row>
    <row r="203" spans="1:10">
      <c r="A203" s="2181"/>
      <c r="B203" s="811">
        <v>56920</v>
      </c>
      <c r="C203" s="812">
        <v>4</v>
      </c>
      <c r="D203" s="831">
        <v>1000</v>
      </c>
      <c r="E203" s="814">
        <f t="shared" si="3"/>
        <v>55538.858999999997</v>
      </c>
      <c r="F203" s="815">
        <v>48294.66</v>
      </c>
      <c r="G203" s="830"/>
      <c r="H203" s="816"/>
      <c r="I203" s="804"/>
      <c r="J203" s="804"/>
    </row>
    <row r="204" spans="1:10">
      <c r="A204" s="2181"/>
      <c r="B204" s="811">
        <v>57096</v>
      </c>
      <c r="C204" s="812">
        <v>5.5</v>
      </c>
      <c r="D204" s="831">
        <v>1000</v>
      </c>
      <c r="E204" s="814">
        <f t="shared" si="3"/>
        <v>68762.570999999996</v>
      </c>
      <c r="F204" s="815">
        <v>59793.54</v>
      </c>
      <c r="G204" s="830"/>
      <c r="H204" s="816"/>
      <c r="I204" s="804"/>
      <c r="J204" s="804"/>
    </row>
    <row r="205" spans="1:10">
      <c r="A205" s="2181"/>
      <c r="B205" s="811">
        <v>63244</v>
      </c>
      <c r="C205" s="812">
        <v>7.5</v>
      </c>
      <c r="D205" s="831">
        <v>1000</v>
      </c>
      <c r="E205" s="814">
        <f t="shared" si="3"/>
        <v>70992.121999999988</v>
      </c>
      <c r="F205" s="815">
        <v>61732.28</v>
      </c>
      <c r="G205" s="830"/>
      <c r="H205" s="816"/>
      <c r="I205" s="804"/>
      <c r="J205" s="804"/>
    </row>
    <row r="206" spans="1:10">
      <c r="A206" s="2181"/>
      <c r="B206" s="811">
        <v>52042</v>
      </c>
      <c r="C206" s="812">
        <v>4</v>
      </c>
      <c r="D206" s="831">
        <v>1500</v>
      </c>
      <c r="E206" s="814">
        <f t="shared" si="3"/>
        <v>43439.064999999995</v>
      </c>
      <c r="F206" s="815">
        <v>37773.1</v>
      </c>
      <c r="G206" s="830"/>
      <c r="H206" s="816"/>
      <c r="I206" s="804"/>
      <c r="J206" s="804"/>
    </row>
    <row r="207" spans="1:10">
      <c r="A207" s="2181"/>
      <c r="B207" s="811">
        <v>61262</v>
      </c>
      <c r="C207" s="812">
        <v>5.5</v>
      </c>
      <c r="D207" s="831">
        <v>1500</v>
      </c>
      <c r="E207" s="814">
        <f t="shared" ref="E207:E235" si="4">F207*1.15</f>
        <v>52202.455999999998</v>
      </c>
      <c r="F207" s="815">
        <v>45393.440000000002</v>
      </c>
      <c r="G207" s="830"/>
      <c r="H207" s="816"/>
      <c r="I207" s="804"/>
      <c r="J207" s="804"/>
    </row>
    <row r="208" spans="1:10">
      <c r="A208" s="2181"/>
      <c r="B208" s="811">
        <v>64495</v>
      </c>
      <c r="C208" s="812">
        <v>7.5</v>
      </c>
      <c r="D208" s="831">
        <v>1500</v>
      </c>
      <c r="E208" s="814">
        <f t="shared" si="4"/>
        <v>60782.996999999996</v>
      </c>
      <c r="F208" s="815">
        <v>52854.78</v>
      </c>
      <c r="G208" s="830"/>
      <c r="H208" s="816"/>
      <c r="I208" s="804"/>
      <c r="J208" s="804"/>
    </row>
    <row r="209" spans="1:13">
      <c r="A209" s="2181"/>
      <c r="B209" s="811">
        <v>61100</v>
      </c>
      <c r="C209" s="812">
        <v>11</v>
      </c>
      <c r="D209" s="831">
        <v>1500</v>
      </c>
      <c r="E209" s="814">
        <f t="shared" si="4"/>
        <v>71643.067999999999</v>
      </c>
      <c r="F209" s="815">
        <v>62298.32</v>
      </c>
      <c r="G209" s="830"/>
      <c r="H209" s="816"/>
      <c r="I209" s="804"/>
      <c r="J209" s="804"/>
    </row>
    <row r="210" spans="1:13">
      <c r="A210" s="2181"/>
      <c r="B210" s="811">
        <v>74794</v>
      </c>
      <c r="C210" s="812">
        <v>15</v>
      </c>
      <c r="D210" s="831">
        <v>1500</v>
      </c>
      <c r="E210" s="814">
        <f t="shared" si="4"/>
        <v>86254.001999999993</v>
      </c>
      <c r="F210" s="815">
        <v>75003.48</v>
      </c>
      <c r="G210" s="830"/>
      <c r="H210" s="816"/>
      <c r="I210" s="804"/>
      <c r="J210" s="804"/>
    </row>
    <row r="211" spans="1:13">
      <c r="A211" s="2181"/>
      <c r="B211" s="811">
        <v>87582</v>
      </c>
      <c r="C211" s="812">
        <v>18.5</v>
      </c>
      <c r="D211" s="831">
        <v>1500</v>
      </c>
      <c r="E211" s="814">
        <f t="shared" si="4"/>
        <v>91090.993999999992</v>
      </c>
      <c r="F211" s="815">
        <v>79209.56</v>
      </c>
      <c r="G211" s="830"/>
      <c r="H211" s="816"/>
      <c r="I211" s="804"/>
      <c r="J211" s="804"/>
    </row>
    <row r="212" spans="1:13">
      <c r="A212" s="2181"/>
      <c r="B212" s="811">
        <v>91699</v>
      </c>
      <c r="C212" s="812">
        <v>22</v>
      </c>
      <c r="D212" s="831">
        <v>1500</v>
      </c>
      <c r="E212" s="814">
        <f t="shared" si="4"/>
        <v>97521.218999999983</v>
      </c>
      <c r="F212" s="815">
        <v>84801.06</v>
      </c>
      <c r="G212" s="830"/>
      <c r="H212" s="816"/>
      <c r="I212" s="804"/>
      <c r="J212" s="804"/>
    </row>
    <row r="213" spans="1:13">
      <c r="A213" s="2181"/>
      <c r="B213" s="811">
        <v>97694</v>
      </c>
      <c r="C213" s="812">
        <v>30</v>
      </c>
      <c r="D213" s="831">
        <v>1500</v>
      </c>
      <c r="E213" s="814">
        <f t="shared" si="4"/>
        <v>123546.86899999999</v>
      </c>
      <c r="F213" s="815">
        <v>107432.06</v>
      </c>
      <c r="G213" s="830"/>
      <c r="H213" s="816"/>
      <c r="I213" s="804"/>
      <c r="J213" s="804"/>
    </row>
    <row r="214" spans="1:13" ht="12" thickBot="1">
      <c r="A214" s="2183"/>
      <c r="B214" s="818">
        <v>110368</v>
      </c>
      <c r="C214" s="819">
        <v>37</v>
      </c>
      <c r="D214" s="832">
        <v>1500</v>
      </c>
      <c r="E214" s="821">
        <f t="shared" si="4"/>
        <v>152370.12400000001</v>
      </c>
      <c r="F214" s="821">
        <v>132495.76</v>
      </c>
      <c r="G214" s="833"/>
      <c r="H214" s="822"/>
      <c r="I214" s="804"/>
      <c r="J214" s="804"/>
    </row>
    <row r="215" spans="1:13" s="802" customFormat="1" ht="12" thickBot="1">
      <c r="A215" s="823"/>
      <c r="B215" s="824"/>
      <c r="C215" s="825"/>
      <c r="D215" s="834"/>
      <c r="E215" s="827"/>
      <c r="F215" s="827"/>
      <c r="G215" s="801"/>
      <c r="H215" s="801"/>
      <c r="I215" s="801"/>
      <c r="J215" s="801"/>
    </row>
    <row r="216" spans="1:13" ht="15.95" customHeight="1" thickBot="1">
      <c r="A216" s="2135" t="s">
        <v>1571</v>
      </c>
      <c r="B216" s="2136"/>
      <c r="C216" s="2136"/>
      <c r="D216" s="2136"/>
      <c r="E216" s="2136"/>
      <c r="F216" s="2136"/>
      <c r="G216" s="2136"/>
      <c r="H216" s="2137"/>
      <c r="I216" s="800"/>
      <c r="J216" s="800"/>
      <c r="K216" s="2170"/>
      <c r="L216" s="2170"/>
      <c r="M216" s="2170"/>
    </row>
    <row r="217" spans="1:13" ht="15" customHeight="1">
      <c r="A217" s="2171" t="s">
        <v>125</v>
      </c>
      <c r="B217" s="2173" t="s">
        <v>1572</v>
      </c>
      <c r="C217" s="2175" t="s">
        <v>1573</v>
      </c>
      <c r="D217" s="2176"/>
      <c r="E217" s="2175" t="s">
        <v>1574</v>
      </c>
      <c r="F217" s="2175"/>
      <c r="G217" s="2177" t="s">
        <v>1447</v>
      </c>
      <c r="H217" s="2178"/>
      <c r="I217" s="801"/>
      <c r="J217" s="801"/>
      <c r="K217" s="802"/>
      <c r="L217" s="802"/>
      <c r="M217" s="802"/>
    </row>
    <row r="218" spans="1:13" ht="23.25" thickBot="1">
      <c r="A218" s="2172"/>
      <c r="B218" s="2174"/>
      <c r="C218" s="803" t="s">
        <v>1575</v>
      </c>
      <c r="D218" s="803" t="s">
        <v>1576</v>
      </c>
      <c r="E218" s="803" t="s">
        <v>1577</v>
      </c>
      <c r="F218" s="803" t="s">
        <v>1578</v>
      </c>
      <c r="G218" s="2179"/>
      <c r="H218" s="2180"/>
      <c r="I218" s="804"/>
      <c r="J218" s="804"/>
    </row>
    <row r="219" spans="1:13" ht="12.75" customHeight="1">
      <c r="A219" s="2182">
        <v>12.5</v>
      </c>
      <c r="B219" s="811">
        <v>50261</v>
      </c>
      <c r="C219" s="812">
        <v>3</v>
      </c>
      <c r="D219" s="831">
        <v>750</v>
      </c>
      <c r="E219" s="815">
        <f t="shared" si="4"/>
        <v>62804.098999999995</v>
      </c>
      <c r="F219" s="815">
        <v>54612.26</v>
      </c>
      <c r="G219" s="2190"/>
      <c r="H219" s="2191"/>
      <c r="I219" s="804"/>
      <c r="J219" s="804"/>
    </row>
    <row r="220" spans="1:13" ht="12.75" customHeight="1">
      <c r="A220" s="2181"/>
      <c r="B220" s="811">
        <v>55587</v>
      </c>
      <c r="C220" s="812">
        <v>4</v>
      </c>
      <c r="D220" s="831">
        <v>750</v>
      </c>
      <c r="E220" s="815">
        <f t="shared" si="4"/>
        <v>78569.426000000007</v>
      </c>
      <c r="F220" s="815">
        <v>68321.240000000005</v>
      </c>
      <c r="G220" s="2186"/>
      <c r="H220" s="2187"/>
      <c r="I220" s="804"/>
      <c r="J220" s="804"/>
    </row>
    <row r="221" spans="1:13" ht="12.75" customHeight="1">
      <c r="A221" s="2181"/>
      <c r="B221" s="811">
        <v>67096</v>
      </c>
      <c r="C221" s="812">
        <v>5.5</v>
      </c>
      <c r="D221" s="831">
        <v>750</v>
      </c>
      <c r="E221" s="815">
        <f t="shared" si="4"/>
        <v>83462.491999999998</v>
      </c>
      <c r="F221" s="815">
        <v>72576.08</v>
      </c>
      <c r="G221" s="2186"/>
      <c r="H221" s="2187"/>
      <c r="I221" s="804"/>
      <c r="J221" s="804"/>
    </row>
    <row r="222" spans="1:13" ht="12.75" customHeight="1">
      <c r="A222" s="2181"/>
      <c r="B222" s="811">
        <v>73538</v>
      </c>
      <c r="C222" s="812">
        <v>7.5</v>
      </c>
      <c r="D222" s="831">
        <v>750</v>
      </c>
      <c r="E222" s="815">
        <f t="shared" si="4"/>
        <v>101319.62299999999</v>
      </c>
      <c r="F222" s="815">
        <v>88104.02</v>
      </c>
      <c r="G222" s="2186"/>
      <c r="H222" s="2187"/>
      <c r="I222" s="804"/>
      <c r="J222" s="804"/>
    </row>
    <row r="223" spans="1:13" ht="12.75" customHeight="1">
      <c r="A223" s="2181"/>
      <c r="B223" s="811">
        <v>47782</v>
      </c>
      <c r="C223" s="812">
        <v>4</v>
      </c>
      <c r="D223" s="831">
        <v>1000</v>
      </c>
      <c r="E223" s="815">
        <f t="shared" si="4"/>
        <v>62967.445</v>
      </c>
      <c r="F223" s="815">
        <v>54754.3</v>
      </c>
      <c r="G223" s="2186"/>
      <c r="H223" s="2187"/>
      <c r="I223" s="804"/>
      <c r="J223" s="804"/>
    </row>
    <row r="224" spans="1:13" ht="12.75" customHeight="1">
      <c r="A224" s="2181"/>
      <c r="B224" s="811">
        <v>57510</v>
      </c>
      <c r="C224" s="812">
        <v>5.5</v>
      </c>
      <c r="D224" s="831">
        <v>1000</v>
      </c>
      <c r="E224" s="815">
        <f t="shared" si="4"/>
        <v>73676.36</v>
      </c>
      <c r="F224" s="815">
        <v>64066.400000000001</v>
      </c>
      <c r="G224" s="2186"/>
      <c r="H224" s="2187"/>
      <c r="I224" s="804"/>
      <c r="J224" s="804"/>
    </row>
    <row r="225" spans="1:10" ht="12.75" customHeight="1">
      <c r="A225" s="2181"/>
      <c r="B225" s="811">
        <v>69844</v>
      </c>
      <c r="C225" s="812">
        <v>7.5</v>
      </c>
      <c r="D225" s="831">
        <v>1000</v>
      </c>
      <c r="E225" s="815">
        <f t="shared" si="4"/>
        <v>77227.306999999986</v>
      </c>
      <c r="F225" s="815">
        <v>67154.179999999993</v>
      </c>
      <c r="G225" s="2186"/>
      <c r="H225" s="2187"/>
      <c r="I225" s="804"/>
      <c r="J225" s="804"/>
    </row>
    <row r="226" spans="1:10" ht="12.75" customHeight="1">
      <c r="A226" s="2181"/>
      <c r="B226" s="811">
        <v>74070</v>
      </c>
      <c r="C226" s="812">
        <v>11</v>
      </c>
      <c r="D226" s="831">
        <v>1000</v>
      </c>
      <c r="E226" s="815">
        <f t="shared" si="4"/>
        <v>98256.275999999998</v>
      </c>
      <c r="F226" s="815">
        <v>85440.24</v>
      </c>
      <c r="G226" s="2186"/>
      <c r="H226" s="2187"/>
      <c r="I226" s="804"/>
      <c r="J226" s="804"/>
    </row>
    <row r="227" spans="1:10" ht="12.75" customHeight="1">
      <c r="A227" s="2181"/>
      <c r="B227" s="811">
        <v>89151</v>
      </c>
      <c r="C227" s="812">
        <v>15</v>
      </c>
      <c r="D227" s="831">
        <v>1000</v>
      </c>
      <c r="E227" s="815">
        <f t="shared" si="4"/>
        <v>106589.35999999999</v>
      </c>
      <c r="F227" s="815">
        <v>92686.399999999994</v>
      </c>
      <c r="G227" s="2186"/>
      <c r="H227" s="2187"/>
      <c r="I227" s="804"/>
      <c r="J227" s="804"/>
    </row>
    <row r="228" spans="1:10" ht="12.75" customHeight="1">
      <c r="A228" s="2181"/>
      <c r="B228" s="811">
        <v>98050</v>
      </c>
      <c r="C228" s="812">
        <v>18.5</v>
      </c>
      <c r="D228" s="831">
        <v>1000</v>
      </c>
      <c r="E228" s="815">
        <f t="shared" si="4"/>
        <v>118842.74799999999</v>
      </c>
      <c r="F228" s="815">
        <v>103341.52</v>
      </c>
      <c r="G228" s="2186"/>
      <c r="H228" s="2187"/>
      <c r="I228" s="804"/>
      <c r="J228" s="804"/>
    </row>
    <row r="229" spans="1:10" ht="12.75" customHeight="1">
      <c r="A229" s="2181"/>
      <c r="B229" s="811">
        <v>59083</v>
      </c>
      <c r="C229" s="812">
        <v>11</v>
      </c>
      <c r="D229" s="831">
        <v>1500</v>
      </c>
      <c r="E229" s="815">
        <f t="shared" si="4"/>
        <v>71195.694999999992</v>
      </c>
      <c r="F229" s="815">
        <v>61909.3</v>
      </c>
      <c r="G229" s="2186"/>
      <c r="H229" s="2187"/>
      <c r="I229" s="804"/>
      <c r="J229" s="804"/>
    </row>
    <row r="230" spans="1:10" ht="12.75" customHeight="1">
      <c r="A230" s="2181"/>
      <c r="B230" s="811">
        <v>77145</v>
      </c>
      <c r="C230" s="812">
        <v>15</v>
      </c>
      <c r="D230" s="831">
        <v>1500</v>
      </c>
      <c r="E230" s="815">
        <f t="shared" si="4"/>
        <v>91016.63499999998</v>
      </c>
      <c r="F230" s="815">
        <v>79144.899999999994</v>
      </c>
      <c r="G230" s="2186"/>
      <c r="H230" s="2187"/>
      <c r="I230" s="804"/>
      <c r="J230" s="804"/>
    </row>
    <row r="231" spans="1:10" ht="12.75" customHeight="1">
      <c r="A231" s="2181"/>
      <c r="B231" s="811">
        <v>86265</v>
      </c>
      <c r="C231" s="812">
        <v>18.5</v>
      </c>
      <c r="D231" s="831">
        <v>1500</v>
      </c>
      <c r="E231" s="815">
        <f t="shared" si="4"/>
        <v>98365.98599999999</v>
      </c>
      <c r="F231" s="815">
        <v>85535.64</v>
      </c>
      <c r="G231" s="2186"/>
      <c r="H231" s="2187"/>
      <c r="I231" s="804"/>
      <c r="J231" s="804"/>
    </row>
    <row r="232" spans="1:10" ht="12.75" customHeight="1">
      <c r="A232" s="2181"/>
      <c r="B232" s="811">
        <v>96278</v>
      </c>
      <c r="C232" s="812">
        <v>22</v>
      </c>
      <c r="D232" s="831">
        <v>1500</v>
      </c>
      <c r="E232" s="815">
        <f t="shared" si="4"/>
        <v>106856.32099999998</v>
      </c>
      <c r="F232" s="815">
        <v>92918.54</v>
      </c>
      <c r="G232" s="2186"/>
      <c r="H232" s="2187"/>
      <c r="I232" s="804"/>
      <c r="J232" s="804"/>
    </row>
    <row r="233" spans="1:10" ht="12.75" customHeight="1">
      <c r="A233" s="2181"/>
      <c r="B233" s="811">
        <v>111174</v>
      </c>
      <c r="C233" s="812">
        <v>30</v>
      </c>
      <c r="D233" s="831">
        <v>1500</v>
      </c>
      <c r="E233" s="815">
        <f t="shared" si="4"/>
        <v>125888.568</v>
      </c>
      <c r="F233" s="815">
        <v>109468.32</v>
      </c>
      <c r="G233" s="2186"/>
      <c r="H233" s="2187"/>
      <c r="I233" s="804"/>
      <c r="J233" s="804"/>
    </row>
    <row r="234" spans="1:10" ht="12.75" customHeight="1">
      <c r="A234" s="2181"/>
      <c r="B234" s="811">
        <v>111104</v>
      </c>
      <c r="C234" s="812">
        <v>37</v>
      </c>
      <c r="D234" s="831">
        <v>1500</v>
      </c>
      <c r="E234" s="815">
        <f t="shared" si="4"/>
        <v>161232.25399999999</v>
      </c>
      <c r="F234" s="815">
        <v>140201.96</v>
      </c>
      <c r="G234" s="2186"/>
      <c r="H234" s="2187"/>
      <c r="I234" s="804"/>
      <c r="J234" s="804"/>
    </row>
    <row r="235" spans="1:10" ht="13.5" customHeight="1" thickBot="1">
      <c r="A235" s="2183"/>
      <c r="B235" s="818">
        <v>134192</v>
      </c>
      <c r="C235" s="819">
        <v>45</v>
      </c>
      <c r="D235" s="832">
        <v>1500</v>
      </c>
      <c r="E235" s="821">
        <f t="shared" si="4"/>
        <v>176392.95699999997</v>
      </c>
      <c r="F235" s="821">
        <v>153385.18</v>
      </c>
      <c r="G235" s="2188"/>
      <c r="H235" s="2189"/>
      <c r="I235" s="804"/>
      <c r="J235" s="804"/>
    </row>
    <row r="236" spans="1:10">
      <c r="H236" s="676"/>
    </row>
    <row r="237" spans="1:10">
      <c r="H237" s="676"/>
    </row>
    <row r="238" spans="1:10">
      <c r="H238" s="676"/>
    </row>
    <row r="239" spans="1:10">
      <c r="H239" s="676"/>
    </row>
  </sheetData>
  <mergeCells count="60">
    <mergeCell ref="A219:A235"/>
    <mergeCell ref="H9:H14"/>
    <mergeCell ref="G101:H116"/>
    <mergeCell ref="G124:H157"/>
    <mergeCell ref="G219:H235"/>
    <mergeCell ref="A216:H216"/>
    <mergeCell ref="A179:A196"/>
    <mergeCell ref="A197:A214"/>
    <mergeCell ref="A162:A178"/>
    <mergeCell ref="K216:M216"/>
    <mergeCell ref="A217:A218"/>
    <mergeCell ref="B217:B218"/>
    <mergeCell ref="C217:D217"/>
    <mergeCell ref="E217:F217"/>
    <mergeCell ref="G217:H218"/>
    <mergeCell ref="A138:A157"/>
    <mergeCell ref="A159:H159"/>
    <mergeCell ref="K159:M159"/>
    <mergeCell ref="A160:A161"/>
    <mergeCell ref="B160:B161"/>
    <mergeCell ref="C160:D160"/>
    <mergeCell ref="E160:F160"/>
    <mergeCell ref="G160:H161"/>
    <mergeCell ref="A100:A103"/>
    <mergeCell ref="A104:A109"/>
    <mergeCell ref="A110:A116"/>
    <mergeCell ref="A117:A122"/>
    <mergeCell ref="A123:A130"/>
    <mergeCell ref="A131:A137"/>
    <mergeCell ref="A97:H97"/>
    <mergeCell ref="K97:M97"/>
    <mergeCell ref="A98:A99"/>
    <mergeCell ref="B98:B99"/>
    <mergeCell ref="C98:D98"/>
    <mergeCell ref="E98:F98"/>
    <mergeCell ref="G98:H99"/>
    <mergeCell ref="A79:A81"/>
    <mergeCell ref="A82:A83"/>
    <mergeCell ref="A84:A86"/>
    <mergeCell ref="A87:A88"/>
    <mergeCell ref="A89:A91"/>
    <mergeCell ref="A92:A93"/>
    <mergeCell ref="A56:H56"/>
    <mergeCell ref="A61:H61"/>
    <mergeCell ref="A66:H66"/>
    <mergeCell ref="A68:A69"/>
    <mergeCell ref="A75:H75"/>
    <mergeCell ref="A76:A77"/>
    <mergeCell ref="A31:A32"/>
    <mergeCell ref="A35:H35"/>
    <mergeCell ref="A37:A38"/>
    <mergeCell ref="A44:H44"/>
    <mergeCell ref="A49:H49"/>
    <mergeCell ref="F54:H54"/>
    <mergeCell ref="A6:H6"/>
    <mergeCell ref="A7:F7"/>
    <mergeCell ref="A1:H4"/>
    <mergeCell ref="A8:H8"/>
    <mergeCell ref="A26:H26"/>
    <mergeCell ref="A28:A2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opLeftCell="A22" workbookViewId="0">
      <selection activeCell="D52" sqref="D52"/>
    </sheetView>
  </sheetViews>
  <sheetFormatPr defaultColWidth="8.7109375" defaultRowHeight="11.25"/>
  <cols>
    <col min="1" max="1" width="17.140625" style="837" customWidth="1"/>
    <col min="2" max="2" width="11.140625" style="880" customWidth="1"/>
    <col min="3" max="3" width="14.42578125" style="881" customWidth="1"/>
    <col min="4" max="4" width="10.28515625" style="881" customWidth="1"/>
    <col min="5" max="5" width="13.28515625" style="882" customWidth="1"/>
    <col min="6" max="6" width="6.85546875" style="837" customWidth="1"/>
    <col min="7" max="7" width="8.5703125" style="883" customWidth="1"/>
    <col min="8" max="8" width="18.140625" style="837" customWidth="1"/>
    <col min="9" max="16384" width="8.7109375" style="837"/>
  </cols>
  <sheetData>
    <row r="1" spans="1:10" s="676" customFormat="1">
      <c r="A1" s="672"/>
      <c r="B1" s="673"/>
      <c r="C1" s="673"/>
      <c r="D1" s="674"/>
      <c r="E1" s="675"/>
      <c r="F1" s="2195" t="s">
        <v>1437</v>
      </c>
      <c r="G1" s="2196"/>
      <c r="H1" s="2197"/>
    </row>
    <row r="2" spans="1:10" s="676" customFormat="1">
      <c r="A2" s="677"/>
      <c r="B2" s="678"/>
      <c r="C2" s="678"/>
      <c r="D2" s="679"/>
      <c r="E2" s="2198" t="s">
        <v>1438</v>
      </c>
      <c r="F2" s="2199"/>
      <c r="G2" s="2199"/>
      <c r="H2" s="2200"/>
    </row>
    <row r="3" spans="1:10" s="676" customFormat="1">
      <c r="A3" s="677"/>
      <c r="B3" s="678"/>
      <c r="C3" s="678"/>
      <c r="D3" s="680"/>
      <c r="E3" s="681"/>
      <c r="F3" s="2201" t="s">
        <v>1439</v>
      </c>
      <c r="G3" s="2202"/>
      <c r="H3" s="2203"/>
    </row>
    <row r="4" spans="1:10" s="676" customFormat="1" ht="12" thickBot="1">
      <c r="A4" s="677"/>
      <c r="B4" s="678"/>
      <c r="C4" s="678"/>
      <c r="D4" s="835"/>
      <c r="E4" s="836"/>
      <c r="F4" s="2204" t="s">
        <v>1440</v>
      </c>
      <c r="G4" s="2205"/>
      <c r="H4" s="2206"/>
    </row>
    <row r="5" spans="1:10" s="676" customFormat="1" ht="34.5" thickBot="1">
      <c r="A5" s="686" t="s">
        <v>1441</v>
      </c>
      <c r="B5" s="687" t="s">
        <v>1442</v>
      </c>
      <c r="C5" s="688" t="s">
        <v>1443</v>
      </c>
      <c r="D5" s="689" t="s">
        <v>1444</v>
      </c>
      <c r="E5" s="690" t="s">
        <v>1445</v>
      </c>
      <c r="F5" s="688" t="s">
        <v>1446</v>
      </c>
      <c r="G5" s="691" t="s">
        <v>174</v>
      </c>
      <c r="H5" s="692" t="s">
        <v>1447</v>
      </c>
    </row>
    <row r="6" spans="1:10" ht="12" thickBot="1">
      <c r="A6" s="2207" t="s">
        <v>1579</v>
      </c>
      <c r="B6" s="2208"/>
      <c r="C6" s="2208"/>
      <c r="D6" s="2208"/>
      <c r="E6" s="2208"/>
      <c r="F6" s="2209"/>
      <c r="G6" s="2209"/>
      <c r="H6" s="2210"/>
    </row>
    <row r="7" spans="1:10">
      <c r="A7" s="838" t="s">
        <v>1580</v>
      </c>
      <c r="B7" s="839">
        <v>570</v>
      </c>
      <c r="C7" s="840" t="s">
        <v>1581</v>
      </c>
      <c r="D7" s="841">
        <v>330</v>
      </c>
      <c r="E7" s="750" t="s">
        <v>1582</v>
      </c>
      <c r="F7" s="842">
        <v>2.2000000000000002</v>
      </c>
      <c r="G7" s="843">
        <v>42.128279883381921</v>
      </c>
      <c r="H7" s="844"/>
    </row>
    <row r="8" spans="1:10">
      <c r="A8" s="845" t="s">
        <v>1583</v>
      </c>
      <c r="B8" s="846">
        <v>570</v>
      </c>
      <c r="C8" s="847" t="s">
        <v>1581</v>
      </c>
      <c r="D8" s="848">
        <v>330</v>
      </c>
      <c r="E8" s="706" t="s">
        <v>1582</v>
      </c>
      <c r="F8" s="849">
        <v>2.5</v>
      </c>
      <c r="G8" s="850">
        <v>42.419825072886297</v>
      </c>
      <c r="H8" s="851"/>
    </row>
    <row r="9" spans="1:10">
      <c r="A9" s="845" t="s">
        <v>1584</v>
      </c>
      <c r="B9" s="846">
        <v>910</v>
      </c>
      <c r="C9" s="847" t="s">
        <v>1585</v>
      </c>
      <c r="D9" s="848">
        <v>420</v>
      </c>
      <c r="E9" s="706" t="s">
        <v>1582</v>
      </c>
      <c r="F9" s="849">
        <v>4.7</v>
      </c>
      <c r="G9" s="850">
        <v>54.7</v>
      </c>
      <c r="H9" s="851"/>
    </row>
    <row r="10" spans="1:10">
      <c r="A10" s="845" t="s">
        <v>1586</v>
      </c>
      <c r="B10" s="846">
        <v>1200</v>
      </c>
      <c r="C10" s="847" t="s">
        <v>1587</v>
      </c>
      <c r="D10" s="848">
        <v>550</v>
      </c>
      <c r="E10" s="706" t="s">
        <v>1582</v>
      </c>
      <c r="F10" s="849">
        <v>4.5</v>
      </c>
      <c r="G10" s="850">
        <v>63.42</v>
      </c>
      <c r="H10" s="851"/>
    </row>
    <row r="11" spans="1:10">
      <c r="A11" s="845" t="s">
        <v>1588</v>
      </c>
      <c r="B11" s="846">
        <v>1350</v>
      </c>
      <c r="C11" s="847" t="s">
        <v>1589</v>
      </c>
      <c r="D11" s="848">
        <v>580</v>
      </c>
      <c r="E11" s="706" t="s">
        <v>1582</v>
      </c>
      <c r="F11" s="849">
        <v>5.2</v>
      </c>
      <c r="G11" s="852" t="s">
        <v>1590</v>
      </c>
      <c r="H11" s="851"/>
    </row>
    <row r="12" spans="1:10" ht="12" thickBot="1">
      <c r="A12" s="853" t="s">
        <v>1591</v>
      </c>
      <c r="B12" s="854">
        <v>2050</v>
      </c>
      <c r="C12" s="855" t="s">
        <v>1592</v>
      </c>
      <c r="D12" s="856">
        <v>760</v>
      </c>
      <c r="E12" s="712" t="s">
        <v>1582</v>
      </c>
      <c r="F12" s="857">
        <v>7.5</v>
      </c>
      <c r="G12" s="858" t="s">
        <v>1593</v>
      </c>
      <c r="H12" s="859"/>
    </row>
    <row r="13" spans="1:10" s="860" customFormat="1" ht="12" thickBot="1">
      <c r="A13" s="2211" t="s">
        <v>1594</v>
      </c>
      <c r="B13" s="2212"/>
      <c r="C13" s="2212"/>
      <c r="D13" s="2212"/>
      <c r="E13" s="2212"/>
      <c r="F13" s="2212"/>
      <c r="G13" s="2212"/>
      <c r="H13" s="2213"/>
      <c r="J13" s="837"/>
    </row>
    <row r="14" spans="1:10">
      <c r="A14" s="838" t="s">
        <v>1595</v>
      </c>
      <c r="B14" s="839">
        <v>570</v>
      </c>
      <c r="C14" s="861" t="s">
        <v>1596</v>
      </c>
      <c r="D14" s="841">
        <v>330</v>
      </c>
      <c r="E14" s="750" t="s">
        <v>1597</v>
      </c>
      <c r="F14" s="842">
        <v>7</v>
      </c>
      <c r="G14" s="862">
        <v>64.139941690962104</v>
      </c>
      <c r="H14" s="844"/>
    </row>
    <row r="15" spans="1:10">
      <c r="A15" s="845" t="s">
        <v>1598</v>
      </c>
      <c r="B15" s="846">
        <v>1350</v>
      </c>
      <c r="C15" s="863" t="s">
        <v>1599</v>
      </c>
      <c r="D15" s="848">
        <v>580</v>
      </c>
      <c r="E15" s="706" t="s">
        <v>1597</v>
      </c>
      <c r="F15" s="849">
        <v>12.5</v>
      </c>
      <c r="G15" s="864">
        <v>116.5743440233236</v>
      </c>
      <c r="H15" s="851"/>
    </row>
    <row r="16" spans="1:10">
      <c r="A16" s="845" t="s">
        <v>1600</v>
      </c>
      <c r="B16" s="846">
        <v>2050</v>
      </c>
      <c r="C16" s="863" t="s">
        <v>1601</v>
      </c>
      <c r="D16" s="848">
        <v>760</v>
      </c>
      <c r="E16" s="706" t="s">
        <v>1597</v>
      </c>
      <c r="F16" s="849">
        <v>13</v>
      </c>
      <c r="G16" s="864">
        <v>150.86005830903787</v>
      </c>
      <c r="H16" s="851"/>
    </row>
    <row r="17" spans="1:8">
      <c r="A17" s="845" t="s">
        <v>1602</v>
      </c>
      <c r="B17" s="846">
        <v>3160</v>
      </c>
      <c r="C17" s="863" t="s">
        <v>1603</v>
      </c>
      <c r="D17" s="848">
        <v>410</v>
      </c>
      <c r="E17" s="706" t="s">
        <v>1597</v>
      </c>
      <c r="F17" s="849">
        <v>21.5</v>
      </c>
      <c r="G17" s="864">
        <v>322.15743440233234</v>
      </c>
      <c r="H17" s="851"/>
    </row>
    <row r="18" spans="1:8">
      <c r="A18" s="845" t="s">
        <v>1604</v>
      </c>
      <c r="B18" s="846">
        <v>3700</v>
      </c>
      <c r="C18" s="863" t="s">
        <v>1605</v>
      </c>
      <c r="D18" s="848">
        <v>440</v>
      </c>
      <c r="E18" s="706" t="s">
        <v>1597</v>
      </c>
      <c r="F18" s="849">
        <v>24</v>
      </c>
      <c r="G18" s="864">
        <v>333.81924198250726</v>
      </c>
      <c r="H18" s="851"/>
    </row>
    <row r="19" spans="1:8">
      <c r="A19" s="845" t="s">
        <v>1606</v>
      </c>
      <c r="B19" s="846">
        <v>6000</v>
      </c>
      <c r="C19" s="863" t="s">
        <v>1607</v>
      </c>
      <c r="D19" s="848">
        <v>580</v>
      </c>
      <c r="E19" s="706" t="s">
        <v>1597</v>
      </c>
      <c r="F19" s="849">
        <v>28.5</v>
      </c>
      <c r="G19" s="864">
        <v>560.45189504373172</v>
      </c>
      <c r="H19" s="851"/>
    </row>
    <row r="20" spans="1:8">
      <c r="A20" s="845" t="s">
        <v>1608</v>
      </c>
      <c r="B20" s="846">
        <v>8200</v>
      </c>
      <c r="C20" s="863" t="s">
        <v>1609</v>
      </c>
      <c r="D20" s="848">
        <v>650</v>
      </c>
      <c r="E20" s="706" t="s">
        <v>1597</v>
      </c>
      <c r="F20" s="849">
        <v>36</v>
      </c>
      <c r="G20" s="864">
        <v>685.13119533527697</v>
      </c>
      <c r="H20" s="851"/>
    </row>
    <row r="21" spans="1:8" ht="12" thickBot="1">
      <c r="A21" s="853" t="s">
        <v>1610</v>
      </c>
      <c r="B21" s="854">
        <v>11700</v>
      </c>
      <c r="C21" s="865" t="s">
        <v>1611</v>
      </c>
      <c r="D21" s="856">
        <v>840</v>
      </c>
      <c r="E21" s="706" t="s">
        <v>1597</v>
      </c>
      <c r="F21" s="857">
        <v>40.5</v>
      </c>
      <c r="G21" s="866">
        <v>844.02332361516028</v>
      </c>
      <c r="H21" s="859"/>
    </row>
    <row r="22" spans="1:8">
      <c r="A22" s="838" t="s">
        <v>1612</v>
      </c>
      <c r="B22" s="839">
        <v>570</v>
      </c>
      <c r="C22" s="861" t="s">
        <v>1596</v>
      </c>
      <c r="D22" s="841">
        <v>330</v>
      </c>
      <c r="E22" s="750" t="s">
        <v>1597</v>
      </c>
      <c r="F22" s="842">
        <v>7</v>
      </c>
      <c r="G22" s="843">
        <v>64.13994169096209</v>
      </c>
      <c r="H22" s="867"/>
    </row>
    <row r="23" spans="1:8">
      <c r="A23" s="845" t="s">
        <v>1613</v>
      </c>
      <c r="B23" s="846">
        <v>1350</v>
      </c>
      <c r="C23" s="863" t="s">
        <v>1599</v>
      </c>
      <c r="D23" s="848">
        <v>580</v>
      </c>
      <c r="E23" s="706" t="s">
        <v>1597</v>
      </c>
      <c r="F23" s="849">
        <v>12.5</v>
      </c>
      <c r="G23" s="850">
        <v>116.5743440233236</v>
      </c>
      <c r="H23" s="868"/>
    </row>
    <row r="24" spans="1:8">
      <c r="A24" s="845" t="s">
        <v>1614</v>
      </c>
      <c r="B24" s="846">
        <v>2050</v>
      </c>
      <c r="C24" s="863" t="s">
        <v>1601</v>
      </c>
      <c r="D24" s="848">
        <v>760</v>
      </c>
      <c r="E24" s="706" t="s">
        <v>1597</v>
      </c>
      <c r="F24" s="849">
        <v>13</v>
      </c>
      <c r="G24" s="850">
        <v>150.86005830903787</v>
      </c>
      <c r="H24" s="868"/>
    </row>
    <row r="25" spans="1:8">
      <c r="A25" s="845" t="s">
        <v>1615</v>
      </c>
      <c r="B25" s="846">
        <v>3160</v>
      </c>
      <c r="C25" s="863" t="s">
        <v>1603</v>
      </c>
      <c r="D25" s="848">
        <v>410</v>
      </c>
      <c r="E25" s="706" t="s">
        <v>1597</v>
      </c>
      <c r="F25" s="849">
        <v>21.5</v>
      </c>
      <c r="G25" s="850">
        <v>322.15743440233234</v>
      </c>
      <c r="H25" s="868"/>
    </row>
    <row r="26" spans="1:8">
      <c r="A26" s="845" t="s">
        <v>1616</v>
      </c>
      <c r="B26" s="846">
        <v>3700</v>
      </c>
      <c r="C26" s="863" t="s">
        <v>1605</v>
      </c>
      <c r="D26" s="848">
        <v>440</v>
      </c>
      <c r="E26" s="706" t="s">
        <v>1597</v>
      </c>
      <c r="F26" s="849">
        <v>24</v>
      </c>
      <c r="G26" s="850">
        <v>333.81924198250726</v>
      </c>
      <c r="H26" s="868"/>
    </row>
    <row r="27" spans="1:8">
      <c r="A27" s="845" t="s">
        <v>1617</v>
      </c>
      <c r="B27" s="846">
        <v>6000</v>
      </c>
      <c r="C27" s="863" t="s">
        <v>1607</v>
      </c>
      <c r="D27" s="848">
        <v>580</v>
      </c>
      <c r="E27" s="706" t="s">
        <v>1597</v>
      </c>
      <c r="F27" s="849">
        <v>28.5</v>
      </c>
      <c r="G27" s="850">
        <v>560.45189504373172</v>
      </c>
      <c r="H27" s="868"/>
    </row>
    <row r="28" spans="1:8">
      <c r="A28" s="845" t="s">
        <v>1618</v>
      </c>
      <c r="B28" s="846">
        <v>8200</v>
      </c>
      <c r="C28" s="863" t="s">
        <v>1609</v>
      </c>
      <c r="D28" s="848">
        <v>650</v>
      </c>
      <c r="E28" s="706" t="s">
        <v>1597</v>
      </c>
      <c r="F28" s="849">
        <v>36</v>
      </c>
      <c r="G28" s="850">
        <v>685.13119533527697</v>
      </c>
      <c r="H28" s="868"/>
    </row>
    <row r="29" spans="1:8" ht="12" thickBot="1">
      <c r="A29" s="853" t="s">
        <v>1619</v>
      </c>
      <c r="B29" s="854">
        <v>11700</v>
      </c>
      <c r="C29" s="865" t="s">
        <v>1611</v>
      </c>
      <c r="D29" s="856">
        <v>840</v>
      </c>
      <c r="E29" s="706" t="s">
        <v>1597</v>
      </c>
      <c r="F29" s="857">
        <v>40.5</v>
      </c>
      <c r="G29" s="869">
        <v>844.02332361516028</v>
      </c>
      <c r="H29" s="870"/>
    </row>
    <row r="30" spans="1:8" ht="12" customHeight="1" thickBot="1">
      <c r="A30" s="2192" t="s">
        <v>1620</v>
      </c>
      <c r="B30" s="2193"/>
      <c r="C30" s="2193"/>
      <c r="D30" s="2193"/>
      <c r="E30" s="2193"/>
      <c r="F30" s="2193"/>
      <c r="G30" s="2193"/>
      <c r="H30" s="2194"/>
    </row>
    <row r="31" spans="1:8" ht="12.75" customHeight="1">
      <c r="A31" s="871" t="s">
        <v>1621</v>
      </c>
      <c r="B31" s="872">
        <v>1150</v>
      </c>
      <c r="C31" s="873" t="s">
        <v>1622</v>
      </c>
      <c r="D31" s="872">
        <v>160</v>
      </c>
      <c r="E31" s="750" t="s">
        <v>1623</v>
      </c>
      <c r="F31" s="872">
        <v>12</v>
      </c>
      <c r="G31" s="862">
        <v>209.91253644314867</v>
      </c>
      <c r="H31" s="844"/>
    </row>
    <row r="32" spans="1:8">
      <c r="A32" s="874" t="s">
        <v>1624</v>
      </c>
      <c r="B32" s="875">
        <v>1150</v>
      </c>
      <c r="C32" s="876" t="s">
        <v>1625</v>
      </c>
      <c r="D32" s="875">
        <v>160</v>
      </c>
      <c r="E32" s="706" t="s">
        <v>1623</v>
      </c>
      <c r="F32" s="875">
        <v>12</v>
      </c>
      <c r="G32" s="864">
        <v>189.50437317784255</v>
      </c>
      <c r="H32" s="851"/>
    </row>
    <row r="33" spans="1:8">
      <c r="A33" s="874" t="s">
        <v>1626</v>
      </c>
      <c r="B33" s="875">
        <v>1650</v>
      </c>
      <c r="C33" s="876" t="s">
        <v>1627</v>
      </c>
      <c r="D33" s="875">
        <v>260</v>
      </c>
      <c r="E33" s="706" t="s">
        <v>1623</v>
      </c>
      <c r="F33" s="875">
        <v>16</v>
      </c>
      <c r="G33" s="864">
        <v>234.69387755102039</v>
      </c>
      <c r="H33" s="851"/>
    </row>
    <row r="34" spans="1:8">
      <c r="A34" s="874" t="s">
        <v>1628</v>
      </c>
      <c r="B34" s="875">
        <v>1700</v>
      </c>
      <c r="C34" s="876" t="s">
        <v>1629</v>
      </c>
      <c r="D34" s="875">
        <v>265</v>
      </c>
      <c r="E34" s="706" t="s">
        <v>1623</v>
      </c>
      <c r="F34" s="875">
        <v>17</v>
      </c>
      <c r="G34" s="864">
        <v>227.40524781341105</v>
      </c>
      <c r="H34" s="851"/>
    </row>
    <row r="35" spans="1:8">
      <c r="A35" s="874" t="s">
        <v>1630</v>
      </c>
      <c r="B35" s="875">
        <v>1300</v>
      </c>
      <c r="C35" s="876" t="s">
        <v>1631</v>
      </c>
      <c r="D35" s="875">
        <v>120</v>
      </c>
      <c r="E35" s="706" t="s">
        <v>1623</v>
      </c>
      <c r="F35" s="875">
        <v>20</v>
      </c>
      <c r="G35" s="864">
        <v>230.32069970845478</v>
      </c>
      <c r="H35" s="851"/>
    </row>
    <row r="36" spans="1:8">
      <c r="A36" s="874" t="s">
        <v>1632</v>
      </c>
      <c r="B36" s="875">
        <v>2700</v>
      </c>
      <c r="C36" s="876" t="s">
        <v>1633</v>
      </c>
      <c r="D36" s="875">
        <v>350</v>
      </c>
      <c r="E36" s="706" t="s">
        <v>1623</v>
      </c>
      <c r="F36" s="875">
        <v>24</v>
      </c>
      <c r="G36" s="864">
        <v>274.05247813411074</v>
      </c>
      <c r="H36" s="851"/>
    </row>
    <row r="37" spans="1:8">
      <c r="A37" s="874" t="s">
        <v>1634</v>
      </c>
      <c r="B37" s="875">
        <v>2600</v>
      </c>
      <c r="C37" s="876" t="s">
        <v>1635</v>
      </c>
      <c r="D37" s="875">
        <v>350</v>
      </c>
      <c r="E37" s="706" t="s">
        <v>1623</v>
      </c>
      <c r="F37" s="875">
        <v>24</v>
      </c>
      <c r="G37" s="864">
        <v>250.72886297376093</v>
      </c>
      <c r="H37" s="851"/>
    </row>
    <row r="38" spans="1:8">
      <c r="A38" s="874" t="s">
        <v>1636</v>
      </c>
      <c r="B38" s="875">
        <v>1600</v>
      </c>
      <c r="C38" s="876" t="s">
        <v>1637</v>
      </c>
      <c r="D38" s="875">
        <v>140</v>
      </c>
      <c r="E38" s="706" t="s">
        <v>1623</v>
      </c>
      <c r="F38" s="875">
        <v>21</v>
      </c>
      <c r="G38" s="864">
        <v>252.18658892128278</v>
      </c>
      <c r="H38" s="851"/>
    </row>
    <row r="39" spans="1:8">
      <c r="A39" s="874" t="s">
        <v>1638</v>
      </c>
      <c r="B39" s="875">
        <v>2800</v>
      </c>
      <c r="C39" s="876" t="s">
        <v>1639</v>
      </c>
      <c r="D39" s="875">
        <v>450</v>
      </c>
      <c r="E39" s="706" t="s">
        <v>1623</v>
      </c>
      <c r="F39" s="875">
        <v>30</v>
      </c>
      <c r="G39" s="864">
        <v>387.75510204081627</v>
      </c>
      <c r="H39" s="851"/>
    </row>
    <row r="40" spans="1:8">
      <c r="A40" s="874" t="s">
        <v>1640</v>
      </c>
      <c r="B40" s="875">
        <v>3300</v>
      </c>
      <c r="C40" s="876" t="s">
        <v>1641</v>
      </c>
      <c r="D40" s="875">
        <v>490</v>
      </c>
      <c r="E40" s="706" t="s">
        <v>1623</v>
      </c>
      <c r="F40" s="875">
        <v>30</v>
      </c>
      <c r="G40" s="864">
        <v>386.29737609329442</v>
      </c>
      <c r="H40" s="851"/>
    </row>
    <row r="41" spans="1:8">
      <c r="A41" s="874" t="s">
        <v>1642</v>
      </c>
      <c r="B41" s="875">
        <v>2200</v>
      </c>
      <c r="C41" s="876" t="s">
        <v>1643</v>
      </c>
      <c r="D41" s="875">
        <v>280</v>
      </c>
      <c r="E41" s="706" t="s">
        <v>1623</v>
      </c>
      <c r="F41" s="875">
        <v>32</v>
      </c>
      <c r="G41" s="864">
        <v>345.48104956268219</v>
      </c>
      <c r="H41" s="851"/>
    </row>
    <row r="42" spans="1:8">
      <c r="A42" s="874" t="s">
        <v>1644</v>
      </c>
      <c r="B42" s="875">
        <v>4600</v>
      </c>
      <c r="C42" s="876" t="s">
        <v>1645</v>
      </c>
      <c r="D42" s="875">
        <v>620</v>
      </c>
      <c r="E42" s="706" t="s">
        <v>1623</v>
      </c>
      <c r="F42" s="875">
        <v>45</v>
      </c>
      <c r="G42" s="864">
        <v>450.43731778425655</v>
      </c>
      <c r="H42" s="851"/>
    </row>
    <row r="43" spans="1:8">
      <c r="A43" s="874" t="s">
        <v>1646</v>
      </c>
      <c r="B43" s="875">
        <v>3300</v>
      </c>
      <c r="C43" s="876" t="s">
        <v>1647</v>
      </c>
      <c r="D43" s="875">
        <v>250</v>
      </c>
      <c r="E43" s="706" t="s">
        <v>1623</v>
      </c>
      <c r="F43" s="875">
        <v>36</v>
      </c>
      <c r="G43" s="864">
        <v>390.67055393586003</v>
      </c>
      <c r="H43" s="851"/>
    </row>
    <row r="44" spans="1:8">
      <c r="A44" s="874" t="s">
        <v>1648</v>
      </c>
      <c r="B44" s="875">
        <v>5300</v>
      </c>
      <c r="C44" s="876" t="s">
        <v>1649</v>
      </c>
      <c r="D44" s="875">
        <v>800</v>
      </c>
      <c r="E44" s="706" t="s">
        <v>1623</v>
      </c>
      <c r="F44" s="875">
        <v>57</v>
      </c>
      <c r="G44" s="864">
        <v>606.41399416909621</v>
      </c>
      <c r="H44" s="851"/>
    </row>
    <row r="45" spans="1:8">
      <c r="A45" s="874" t="s">
        <v>1650</v>
      </c>
      <c r="B45" s="875">
        <v>4100</v>
      </c>
      <c r="C45" s="876" t="s">
        <v>1651</v>
      </c>
      <c r="D45" s="875">
        <v>380</v>
      </c>
      <c r="E45" s="706" t="s">
        <v>1623</v>
      </c>
      <c r="F45" s="875">
        <v>44</v>
      </c>
      <c r="G45" s="864">
        <v>501.45772594752185</v>
      </c>
      <c r="H45" s="851"/>
    </row>
    <row r="46" spans="1:8">
      <c r="A46" s="874" t="s">
        <v>1652</v>
      </c>
      <c r="B46" s="875">
        <v>6500</v>
      </c>
      <c r="C46" s="876" t="s">
        <v>1653</v>
      </c>
      <c r="D46" s="875">
        <v>950</v>
      </c>
      <c r="E46" s="706" t="s">
        <v>1623</v>
      </c>
      <c r="F46" s="875">
        <v>64</v>
      </c>
      <c r="G46" s="864">
        <v>763.84839650145761</v>
      </c>
      <c r="H46" s="851"/>
    </row>
    <row r="47" spans="1:8">
      <c r="A47" s="874" t="s">
        <v>1654</v>
      </c>
      <c r="B47" s="875">
        <v>7000</v>
      </c>
      <c r="C47" s="876" t="s">
        <v>1655</v>
      </c>
      <c r="D47" s="875">
        <v>500</v>
      </c>
      <c r="E47" s="706" t="s">
        <v>1623</v>
      </c>
      <c r="F47" s="875">
        <v>70</v>
      </c>
      <c r="G47" s="864">
        <v>683.67346938775506</v>
      </c>
      <c r="H47" s="851"/>
    </row>
    <row r="48" spans="1:8" ht="12" thickBot="1">
      <c r="A48" s="877" t="s">
        <v>1656</v>
      </c>
      <c r="B48" s="878">
        <v>8000</v>
      </c>
      <c r="C48" s="879" t="s">
        <v>1657</v>
      </c>
      <c r="D48" s="878">
        <v>650</v>
      </c>
      <c r="E48" s="712" t="s">
        <v>1623</v>
      </c>
      <c r="F48" s="878">
        <v>85</v>
      </c>
      <c r="G48" s="866">
        <v>911.07871720116611</v>
      </c>
      <c r="H48" s="859"/>
    </row>
  </sheetData>
  <mergeCells count="7">
    <mergeCell ref="A30:H30"/>
    <mergeCell ref="F1:H1"/>
    <mergeCell ref="E2:H2"/>
    <mergeCell ref="F3:H3"/>
    <mergeCell ref="F4:H4"/>
    <mergeCell ref="A6:H6"/>
    <mergeCell ref="A13:H13"/>
  </mergeCells>
  <hyperlinks>
    <hyperlink ref="F3" r:id="rId1"/>
    <hyperlink ref="F4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workbookViewId="0">
      <selection activeCell="N14" sqref="N14"/>
    </sheetView>
  </sheetViews>
  <sheetFormatPr defaultRowHeight="12.75"/>
  <sheetData>
    <row r="1" spans="1:12" ht="15.75" customHeight="1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77"/>
    </row>
    <row r="2" spans="1:12" ht="19.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77"/>
    </row>
    <row r="3" spans="1:12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77"/>
    </row>
    <row r="4" spans="1:12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77"/>
    </row>
    <row r="5" spans="1:12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01"/>
    </row>
    <row r="6" spans="1:12">
      <c r="A6" s="1"/>
      <c r="B6" s="1"/>
      <c r="C6" s="423"/>
      <c r="D6" s="423"/>
      <c r="E6" s="423"/>
      <c r="F6" s="423"/>
      <c r="G6" s="423"/>
      <c r="H6" s="423"/>
      <c r="I6" s="1"/>
      <c r="J6" s="1"/>
      <c r="K6" s="1"/>
      <c r="L6" s="101"/>
    </row>
    <row r="7" spans="1:12" ht="15" thickBot="1">
      <c r="A7" s="1486" t="s">
        <v>47</v>
      </c>
      <c r="B7" s="1494"/>
      <c r="C7" s="1494"/>
      <c r="D7" s="1494"/>
      <c r="E7" s="1494"/>
      <c r="F7" s="1494"/>
      <c r="G7" s="1494"/>
      <c r="H7" s="1494"/>
      <c r="I7" s="1494"/>
      <c r="J7" s="1494"/>
      <c r="K7" s="1494"/>
      <c r="L7" s="77"/>
    </row>
    <row r="8" spans="1:12">
      <c r="A8" s="1432" t="s">
        <v>1029</v>
      </c>
      <c r="B8" s="1434" t="s">
        <v>137</v>
      </c>
      <c r="C8" s="1434" t="s">
        <v>126</v>
      </c>
      <c r="D8" s="1434"/>
      <c r="E8" s="1488" t="s">
        <v>732</v>
      </c>
      <c r="F8" s="1490" t="s">
        <v>733</v>
      </c>
      <c r="G8" s="1434" t="s">
        <v>128</v>
      </c>
      <c r="H8" s="1434"/>
      <c r="I8" s="1434"/>
      <c r="J8" s="1492" t="s">
        <v>646</v>
      </c>
      <c r="K8" s="1493"/>
      <c r="L8" s="640"/>
    </row>
    <row r="9" spans="1:12" ht="34.5" thickBot="1">
      <c r="A9" s="1433"/>
      <c r="B9" s="1435"/>
      <c r="C9" s="10" t="s">
        <v>132</v>
      </c>
      <c r="D9" s="10" t="s">
        <v>133</v>
      </c>
      <c r="E9" s="1489"/>
      <c r="F9" s="1491"/>
      <c r="G9" s="148" t="s">
        <v>749</v>
      </c>
      <c r="H9" s="148" t="s">
        <v>735</v>
      </c>
      <c r="I9" s="148" t="s">
        <v>750</v>
      </c>
      <c r="J9" s="637" t="s">
        <v>658</v>
      </c>
      <c r="K9" s="641"/>
      <c r="L9" s="640"/>
    </row>
    <row r="10" spans="1:12">
      <c r="A10" s="1496">
        <v>2.5</v>
      </c>
      <c r="B10" s="11">
        <v>1</v>
      </c>
      <c r="C10" s="11">
        <v>0.12</v>
      </c>
      <c r="D10" s="1445">
        <v>1500</v>
      </c>
      <c r="E10" s="642">
        <v>36133</v>
      </c>
      <c r="F10" s="642"/>
      <c r="G10" s="642"/>
      <c r="H10" s="642"/>
      <c r="I10" s="642"/>
      <c r="J10" s="642"/>
      <c r="K10" s="643"/>
      <c r="L10" s="644"/>
    </row>
    <row r="11" spans="1:12">
      <c r="A11" s="1496"/>
      <c r="B11" s="8">
        <v>1</v>
      </c>
      <c r="C11" s="8">
        <v>0.18</v>
      </c>
      <c r="D11" s="1497"/>
      <c r="E11" s="616">
        <v>36133</v>
      </c>
      <c r="F11" s="616"/>
      <c r="G11" s="616"/>
      <c r="H11" s="616"/>
      <c r="I11" s="616"/>
      <c r="J11" s="616"/>
      <c r="K11" s="645"/>
      <c r="L11" s="644"/>
    </row>
    <row r="12" spans="1:12">
      <c r="A12" s="1496"/>
      <c r="B12" s="8">
        <v>1</v>
      </c>
      <c r="C12" s="8">
        <v>0.25</v>
      </c>
      <c r="D12" s="1497"/>
      <c r="E12" s="616">
        <v>36133</v>
      </c>
      <c r="F12" s="616"/>
      <c r="G12" s="616"/>
      <c r="H12" s="616"/>
      <c r="I12" s="616"/>
      <c r="J12" s="616"/>
      <c r="K12" s="645"/>
      <c r="L12" s="644"/>
    </row>
    <row r="13" spans="1:12">
      <c r="A13" s="1496"/>
      <c r="B13" s="8">
        <v>1</v>
      </c>
      <c r="C13" s="8">
        <v>0.37</v>
      </c>
      <c r="D13" s="1497"/>
      <c r="E13" s="616">
        <v>36236.5</v>
      </c>
      <c r="F13" s="616"/>
      <c r="G13" s="616"/>
      <c r="H13" s="616"/>
      <c r="I13" s="616"/>
      <c r="J13" s="616"/>
      <c r="K13" s="645"/>
      <c r="L13" s="644"/>
    </row>
    <row r="14" spans="1:12" ht="13.5" thickBot="1">
      <c r="A14" s="1496"/>
      <c r="B14" s="8">
        <v>1</v>
      </c>
      <c r="C14" s="193">
        <v>0.75</v>
      </c>
      <c r="D14" s="1498"/>
      <c r="E14" s="616">
        <v>36915</v>
      </c>
      <c r="F14" s="616"/>
      <c r="G14" s="616"/>
      <c r="H14" s="616"/>
      <c r="I14" s="616"/>
      <c r="J14" s="616"/>
      <c r="K14" s="645"/>
      <c r="L14" s="644"/>
    </row>
    <row r="15" spans="1:12">
      <c r="A15" s="1496"/>
      <c r="B15" s="8">
        <v>1</v>
      </c>
      <c r="C15" s="193">
        <v>0.25</v>
      </c>
      <c r="D15" s="1445">
        <v>3000</v>
      </c>
      <c r="E15" s="616">
        <v>36133</v>
      </c>
      <c r="F15" s="616"/>
      <c r="G15" s="616"/>
      <c r="H15" s="616"/>
      <c r="I15" s="616"/>
      <c r="J15" s="616"/>
      <c r="K15" s="645"/>
      <c r="L15" s="644"/>
    </row>
    <row r="16" spans="1:12">
      <c r="A16" s="1496"/>
      <c r="B16" s="8">
        <v>1</v>
      </c>
      <c r="C16" s="193">
        <v>0.37</v>
      </c>
      <c r="D16" s="1497"/>
      <c r="E16" s="616">
        <v>36133</v>
      </c>
      <c r="F16" s="616"/>
      <c r="G16" s="616"/>
      <c r="H16" s="616"/>
      <c r="I16" s="616"/>
      <c r="J16" s="616"/>
      <c r="K16" s="645"/>
      <c r="L16" s="644"/>
    </row>
    <row r="17" spans="1:12">
      <c r="A17" s="1496"/>
      <c r="B17" s="9">
        <v>1</v>
      </c>
      <c r="C17" s="646">
        <v>0.55000000000000004</v>
      </c>
      <c r="D17" s="1497"/>
      <c r="E17" s="616">
        <v>36236.5</v>
      </c>
      <c r="F17" s="616"/>
      <c r="G17" s="616"/>
      <c r="H17" s="616"/>
      <c r="I17" s="616" t="s">
        <v>48</v>
      </c>
      <c r="J17" s="616"/>
      <c r="K17" s="645"/>
      <c r="L17" s="644"/>
    </row>
    <row r="18" spans="1:12">
      <c r="A18" s="1496"/>
      <c r="B18" s="9">
        <v>1</v>
      </c>
      <c r="C18" s="646">
        <v>0.75</v>
      </c>
      <c r="D18" s="1497"/>
      <c r="E18" s="616">
        <v>36788.5</v>
      </c>
      <c r="F18" s="616"/>
      <c r="G18" s="616"/>
      <c r="H18" s="616"/>
      <c r="I18" s="616"/>
      <c r="J18" s="616"/>
      <c r="K18" s="645"/>
      <c r="L18" s="644"/>
    </row>
    <row r="19" spans="1:12">
      <c r="A19" s="1496"/>
      <c r="B19" s="9">
        <v>1</v>
      </c>
      <c r="C19" s="27">
        <v>1.1000000000000001</v>
      </c>
      <c r="D19" s="1446"/>
      <c r="E19" s="616">
        <v>36915</v>
      </c>
      <c r="F19" s="616"/>
      <c r="G19" s="616"/>
      <c r="H19" s="616"/>
      <c r="I19" s="616"/>
      <c r="J19" s="616"/>
      <c r="K19" s="645"/>
      <c r="L19" s="644"/>
    </row>
    <row r="20" spans="1:12" ht="13.5" thickBot="1">
      <c r="A20" s="1496"/>
      <c r="B20" s="9">
        <v>1</v>
      </c>
      <c r="C20" s="1501" t="s">
        <v>49</v>
      </c>
      <c r="D20" s="1502"/>
      <c r="E20" s="647">
        <v>32717.499999999996</v>
      </c>
      <c r="F20" s="647"/>
      <c r="G20" s="647"/>
      <c r="H20" s="647"/>
      <c r="I20" s="647"/>
      <c r="J20" s="647"/>
      <c r="K20" s="648"/>
      <c r="L20" s="644"/>
    </row>
    <row r="21" spans="1:12">
      <c r="A21" s="1495">
        <v>3.15</v>
      </c>
      <c r="B21" s="12">
        <v>1</v>
      </c>
      <c r="C21" s="12">
        <v>0.25</v>
      </c>
      <c r="D21" s="1445">
        <v>1500</v>
      </c>
      <c r="E21" s="642">
        <v>39951</v>
      </c>
      <c r="F21" s="642"/>
      <c r="G21" s="642"/>
      <c r="H21" s="642"/>
      <c r="I21" s="642"/>
      <c r="J21" s="642"/>
      <c r="K21" s="643"/>
      <c r="L21" s="644"/>
    </row>
    <row r="22" spans="1:12">
      <c r="A22" s="1496"/>
      <c r="B22" s="11">
        <v>1</v>
      </c>
      <c r="C22" s="11">
        <v>0.37</v>
      </c>
      <c r="D22" s="1497"/>
      <c r="E22" s="616">
        <v>40054.5</v>
      </c>
      <c r="F22" s="616"/>
      <c r="G22" s="616"/>
      <c r="H22" s="616"/>
      <c r="I22" s="616"/>
      <c r="J22" s="616"/>
      <c r="K22" s="645"/>
      <c r="L22" s="644"/>
    </row>
    <row r="23" spans="1:12">
      <c r="A23" s="1496"/>
      <c r="B23" s="8">
        <v>1</v>
      </c>
      <c r="C23" s="8">
        <v>0.55000000000000004</v>
      </c>
      <c r="D23" s="1497"/>
      <c r="E23" s="616">
        <v>40606.5</v>
      </c>
      <c r="F23" s="616"/>
      <c r="G23" s="616"/>
      <c r="H23" s="616"/>
      <c r="I23" s="616"/>
      <c r="J23" s="616"/>
      <c r="K23" s="645"/>
      <c r="L23" s="644"/>
    </row>
    <row r="24" spans="1:12">
      <c r="A24" s="1496"/>
      <c r="B24" s="8">
        <v>1</v>
      </c>
      <c r="C24" s="8">
        <v>0.75</v>
      </c>
      <c r="D24" s="1497"/>
      <c r="E24" s="616">
        <v>40710</v>
      </c>
      <c r="F24" s="616"/>
      <c r="G24" s="616"/>
      <c r="H24" s="616"/>
      <c r="I24" s="616"/>
      <c r="J24" s="616"/>
      <c r="K24" s="645"/>
      <c r="L24" s="644"/>
    </row>
    <row r="25" spans="1:12" ht="13.5" thickBot="1">
      <c r="A25" s="1496"/>
      <c r="B25" s="8">
        <v>1</v>
      </c>
      <c r="C25" s="8">
        <v>1.1000000000000001</v>
      </c>
      <c r="D25" s="1498"/>
      <c r="E25" s="616">
        <v>43113.5</v>
      </c>
      <c r="F25" s="616"/>
      <c r="G25" s="616"/>
      <c r="H25" s="616"/>
      <c r="I25" s="616"/>
      <c r="J25" s="616"/>
      <c r="K25" s="645"/>
      <c r="L25" s="644"/>
    </row>
    <row r="26" spans="1:12">
      <c r="A26" s="1496"/>
      <c r="B26" s="8">
        <v>1</v>
      </c>
      <c r="C26" s="8">
        <v>1.1000000000000001</v>
      </c>
      <c r="D26" s="1445">
        <v>3000</v>
      </c>
      <c r="E26" s="616">
        <v>40710</v>
      </c>
      <c r="F26" s="616"/>
      <c r="G26" s="616"/>
      <c r="H26" s="616"/>
      <c r="I26" s="616"/>
      <c r="J26" s="616"/>
      <c r="K26" s="645"/>
      <c r="L26" s="644"/>
    </row>
    <row r="27" spans="1:12">
      <c r="A27" s="1496"/>
      <c r="B27" s="8">
        <v>1</v>
      </c>
      <c r="C27" s="8">
        <v>1.5</v>
      </c>
      <c r="D27" s="1497"/>
      <c r="E27" s="616">
        <v>43113.5</v>
      </c>
      <c r="F27" s="616"/>
      <c r="G27" s="616"/>
      <c r="H27" s="616"/>
      <c r="I27" s="616"/>
      <c r="J27" s="616"/>
      <c r="K27" s="645"/>
      <c r="L27" s="644"/>
    </row>
    <row r="28" spans="1:12">
      <c r="A28" s="1496"/>
      <c r="B28" s="9"/>
      <c r="C28" s="9">
        <v>2.2000000000000002</v>
      </c>
      <c r="D28" s="1497"/>
      <c r="E28" s="616">
        <v>43297.5</v>
      </c>
      <c r="F28" s="616"/>
      <c r="G28" s="616"/>
      <c r="H28" s="616"/>
      <c r="I28" s="616"/>
      <c r="J28" s="616"/>
      <c r="K28" s="645"/>
      <c r="L28" s="644"/>
    </row>
    <row r="29" spans="1:12">
      <c r="A29" s="1496"/>
      <c r="B29" s="9">
        <v>1</v>
      </c>
      <c r="C29" s="27">
        <v>3</v>
      </c>
      <c r="D29" s="1446"/>
      <c r="E29" s="616">
        <v>43918.5</v>
      </c>
      <c r="F29" s="616"/>
      <c r="G29" s="616"/>
      <c r="H29" s="616"/>
      <c r="I29" s="616"/>
      <c r="J29" s="616"/>
      <c r="K29" s="645"/>
      <c r="L29" s="644"/>
    </row>
    <row r="30" spans="1:12" ht="13.5" thickBot="1">
      <c r="A30" s="1496"/>
      <c r="B30" s="9">
        <v>1</v>
      </c>
      <c r="C30" s="1499" t="str">
        <f>C20</f>
        <v>без эл/двиг!!!</v>
      </c>
      <c r="D30" s="1500"/>
      <c r="E30" s="647">
        <v>36570</v>
      </c>
      <c r="F30" s="647"/>
      <c r="G30" s="647"/>
      <c r="H30" s="647"/>
      <c r="I30" s="647"/>
      <c r="J30" s="647"/>
      <c r="K30" s="649"/>
      <c r="L30" s="644"/>
    </row>
    <row r="31" spans="1:12">
      <c r="A31" s="1438">
        <v>4</v>
      </c>
      <c r="B31" s="12">
        <v>1</v>
      </c>
      <c r="C31" s="12">
        <v>0.37</v>
      </c>
      <c r="D31" s="1445">
        <v>1000</v>
      </c>
      <c r="E31" s="642">
        <v>45310</v>
      </c>
      <c r="F31" s="642"/>
      <c r="G31" s="642"/>
      <c r="H31" s="642"/>
      <c r="I31" s="642"/>
      <c r="J31" s="642"/>
      <c r="K31" s="643"/>
      <c r="L31" s="644"/>
    </row>
    <row r="32" spans="1:12">
      <c r="A32" s="1439"/>
      <c r="B32" s="8">
        <v>1</v>
      </c>
      <c r="C32" s="8">
        <v>0.55000000000000004</v>
      </c>
      <c r="D32" s="1497"/>
      <c r="E32" s="616">
        <v>46908.5</v>
      </c>
      <c r="F32" s="616"/>
      <c r="G32" s="616"/>
      <c r="H32" s="616"/>
      <c r="I32" s="616"/>
      <c r="J32" s="616"/>
      <c r="K32" s="645"/>
      <c r="L32" s="644"/>
    </row>
    <row r="33" spans="1:12" ht="13.5" thickBot="1">
      <c r="A33" s="1439"/>
      <c r="B33" s="8">
        <v>1</v>
      </c>
      <c r="C33" s="8">
        <v>0.75</v>
      </c>
      <c r="D33" s="1498"/>
      <c r="E33" s="616">
        <v>47816.999999999993</v>
      </c>
      <c r="F33" s="616"/>
      <c r="G33" s="616"/>
      <c r="H33" s="616"/>
      <c r="I33" s="616"/>
      <c r="J33" s="616"/>
      <c r="K33" s="645"/>
      <c r="L33" s="644"/>
    </row>
    <row r="34" spans="1:12">
      <c r="A34" s="1439"/>
      <c r="B34" s="8">
        <v>1</v>
      </c>
      <c r="C34" s="193">
        <v>0.37</v>
      </c>
      <c r="D34" s="1445">
        <v>1500</v>
      </c>
      <c r="E34" s="616">
        <v>44769.5</v>
      </c>
      <c r="F34" s="616"/>
      <c r="G34" s="616"/>
      <c r="H34" s="616"/>
      <c r="I34" s="616"/>
      <c r="J34" s="616"/>
      <c r="K34" s="645"/>
      <c r="L34" s="644"/>
    </row>
    <row r="35" spans="1:12">
      <c r="A35" s="1439"/>
      <c r="B35" s="8">
        <v>1</v>
      </c>
      <c r="C35" s="193">
        <v>0.55000000000000004</v>
      </c>
      <c r="D35" s="1497"/>
      <c r="E35" s="616">
        <v>45310</v>
      </c>
      <c r="F35" s="616"/>
      <c r="G35" s="616"/>
      <c r="H35" s="616"/>
      <c r="I35" s="616"/>
      <c r="J35" s="616"/>
      <c r="K35" s="645"/>
      <c r="L35" s="644"/>
    </row>
    <row r="36" spans="1:12">
      <c r="A36" s="1439"/>
      <c r="B36" s="8">
        <v>1</v>
      </c>
      <c r="C36" s="193">
        <v>0.75</v>
      </c>
      <c r="D36" s="1497"/>
      <c r="E36" s="616">
        <v>45425</v>
      </c>
      <c r="F36" s="616"/>
      <c r="G36" s="616"/>
      <c r="H36" s="616"/>
      <c r="I36" s="616"/>
      <c r="J36" s="616"/>
      <c r="K36" s="645"/>
      <c r="L36" s="644"/>
    </row>
    <row r="37" spans="1:12" ht="13.5" thickBot="1">
      <c r="A37" s="1439"/>
      <c r="B37" s="8">
        <v>1</v>
      </c>
      <c r="C37" s="20">
        <v>1.1000000000000001</v>
      </c>
      <c r="D37" s="1498"/>
      <c r="E37" s="616">
        <v>47839.999999999993</v>
      </c>
      <c r="F37" s="616"/>
      <c r="G37" s="616"/>
      <c r="H37" s="616"/>
      <c r="I37" s="616"/>
      <c r="J37" s="616"/>
      <c r="K37" s="645"/>
      <c r="L37" s="644"/>
    </row>
    <row r="38" spans="1:12">
      <c r="A38" s="1439"/>
      <c r="B38" s="8">
        <v>1</v>
      </c>
      <c r="C38" s="20">
        <v>3</v>
      </c>
      <c r="D38" s="1445">
        <v>3000</v>
      </c>
      <c r="E38" s="616">
        <v>48621.999999999993</v>
      </c>
      <c r="F38" s="616"/>
      <c r="G38" s="616"/>
      <c r="H38" s="616"/>
      <c r="I38" s="616"/>
      <c r="J38" s="616"/>
      <c r="K38" s="645"/>
      <c r="L38" s="644"/>
    </row>
    <row r="39" spans="1:12">
      <c r="A39" s="1440"/>
      <c r="B39" s="9">
        <v>1</v>
      </c>
      <c r="C39" s="27">
        <v>4</v>
      </c>
      <c r="D39" s="1497"/>
      <c r="E39" s="616">
        <v>50588.499999999993</v>
      </c>
      <c r="F39" s="616"/>
      <c r="G39" s="616"/>
      <c r="H39" s="616"/>
      <c r="I39" s="616"/>
      <c r="J39" s="616"/>
      <c r="K39" s="645"/>
      <c r="L39" s="644"/>
    </row>
    <row r="40" spans="1:12" ht="13.5" thickBot="1">
      <c r="A40" s="1440"/>
      <c r="B40" s="9">
        <v>1</v>
      </c>
      <c r="C40" s="27">
        <v>5.5</v>
      </c>
      <c r="D40" s="1498"/>
      <c r="E40" s="616">
        <v>51738.499999999993</v>
      </c>
      <c r="F40" s="616"/>
      <c r="G40" s="616"/>
      <c r="H40" s="616"/>
      <c r="I40" s="616"/>
      <c r="J40" s="616"/>
      <c r="K40" s="645"/>
      <c r="L40" s="644"/>
    </row>
    <row r="41" spans="1:12" ht="13.5" thickBot="1">
      <c r="A41" s="1443"/>
      <c r="B41" s="13">
        <v>1</v>
      </c>
      <c r="C41" s="1501" t="str">
        <f>C30</f>
        <v>без эл/двиг!!!</v>
      </c>
      <c r="D41" s="1506"/>
      <c r="E41" s="647">
        <v>41239</v>
      </c>
      <c r="F41" s="616"/>
      <c r="G41" s="616"/>
      <c r="H41" s="616"/>
      <c r="I41" s="616"/>
      <c r="J41" s="616"/>
      <c r="K41" s="648"/>
      <c r="L41" s="644"/>
    </row>
    <row r="42" spans="1:12">
      <c r="A42" s="1503">
        <v>5</v>
      </c>
      <c r="B42" s="128">
        <v>1</v>
      </c>
      <c r="C42" s="621">
        <v>0.55000000000000004</v>
      </c>
      <c r="D42" s="1445">
        <v>1000</v>
      </c>
      <c r="E42" s="642">
        <v>56292.499999999993</v>
      </c>
      <c r="F42" s="616"/>
      <c r="G42" s="616"/>
      <c r="H42" s="616"/>
      <c r="I42" s="616"/>
      <c r="J42" s="616"/>
      <c r="K42" s="643"/>
      <c r="L42" s="644"/>
    </row>
    <row r="43" spans="1:12">
      <c r="A43" s="1504"/>
      <c r="B43" s="11">
        <v>1</v>
      </c>
      <c r="C43" s="650">
        <v>0.75</v>
      </c>
      <c r="D43" s="1497"/>
      <c r="E43" s="616">
        <v>57200.999999999993</v>
      </c>
      <c r="F43" s="616"/>
      <c r="G43" s="616"/>
      <c r="H43" s="616"/>
      <c r="I43" s="616"/>
      <c r="J43" s="616"/>
      <c r="K43" s="645"/>
      <c r="L43" s="644"/>
    </row>
    <row r="44" spans="1:12" ht="13.5" thickBot="1">
      <c r="A44" s="1504"/>
      <c r="B44" s="8">
        <v>1</v>
      </c>
      <c r="C44" s="18">
        <v>1.1000000000000001</v>
      </c>
      <c r="D44" s="1498"/>
      <c r="E44" s="616">
        <v>58074.999999999993</v>
      </c>
      <c r="F44" s="616"/>
      <c r="G44" s="616"/>
      <c r="H44" s="616"/>
      <c r="I44" s="616"/>
      <c r="J44" s="616"/>
      <c r="K44" s="645"/>
      <c r="L44" s="644"/>
    </row>
    <row r="45" spans="1:12">
      <c r="A45" s="1504"/>
      <c r="B45" s="9">
        <v>1</v>
      </c>
      <c r="C45" s="61">
        <v>1.1000000000000001</v>
      </c>
      <c r="D45" s="1445">
        <v>1500</v>
      </c>
      <c r="E45" s="616">
        <v>57200.999999999993</v>
      </c>
      <c r="F45" s="616"/>
      <c r="G45" s="616"/>
      <c r="H45" s="616"/>
      <c r="I45" s="616"/>
      <c r="J45" s="616"/>
      <c r="K45" s="645"/>
      <c r="L45" s="644"/>
    </row>
    <row r="46" spans="1:12">
      <c r="A46" s="1504"/>
      <c r="B46" s="8">
        <v>1</v>
      </c>
      <c r="C46" s="20">
        <v>1.5</v>
      </c>
      <c r="D46" s="1497"/>
      <c r="E46" s="616">
        <v>57384.999999999993</v>
      </c>
      <c r="F46" s="616"/>
      <c r="G46" s="616"/>
      <c r="H46" s="616"/>
      <c r="I46" s="616"/>
      <c r="J46" s="616"/>
      <c r="K46" s="645"/>
      <c r="L46" s="644"/>
    </row>
    <row r="47" spans="1:12">
      <c r="A47" s="1504"/>
      <c r="B47" s="42">
        <v>1</v>
      </c>
      <c r="C47" s="61">
        <v>2.2000000000000002</v>
      </c>
      <c r="D47" s="1497"/>
      <c r="E47" s="616">
        <v>58005.999999999993</v>
      </c>
      <c r="F47" s="616"/>
      <c r="G47" s="616"/>
      <c r="H47" s="616"/>
      <c r="I47" s="616"/>
      <c r="J47" s="616"/>
      <c r="K47" s="651"/>
      <c r="L47" s="644"/>
    </row>
    <row r="48" spans="1:12">
      <c r="A48" s="1504"/>
      <c r="B48" s="9">
        <v>1</v>
      </c>
      <c r="C48" s="27">
        <v>3</v>
      </c>
      <c r="D48" s="1497"/>
      <c r="E48" s="616">
        <v>59972.499999999993</v>
      </c>
      <c r="F48" s="616"/>
      <c r="G48" s="616"/>
      <c r="H48" s="616"/>
      <c r="I48" s="616"/>
      <c r="J48" s="616"/>
      <c r="K48" s="645"/>
      <c r="L48" s="644"/>
    </row>
    <row r="49" spans="1:12">
      <c r="A49" s="1504"/>
      <c r="B49" s="9">
        <v>1</v>
      </c>
      <c r="C49" s="20">
        <v>4</v>
      </c>
      <c r="D49" s="1446"/>
      <c r="E49" s="616">
        <v>61110.999999999993</v>
      </c>
      <c r="F49" s="616"/>
      <c r="G49" s="616"/>
      <c r="H49" s="616"/>
      <c r="I49" s="616"/>
      <c r="J49" s="616"/>
      <c r="K49" s="645"/>
      <c r="L49" s="644"/>
    </row>
    <row r="50" spans="1:12" ht="13.5" thickBot="1">
      <c r="A50" s="1505"/>
      <c r="B50" s="13">
        <v>1</v>
      </c>
      <c r="C50" s="1501" t="s">
        <v>49</v>
      </c>
      <c r="D50" s="1502"/>
      <c r="E50" s="647">
        <v>50622.999999999993</v>
      </c>
      <c r="F50" s="647"/>
      <c r="G50" s="647"/>
      <c r="H50" s="647"/>
      <c r="I50" s="647"/>
      <c r="J50" s="647"/>
      <c r="K50" s="648"/>
      <c r="L50" s="644"/>
    </row>
    <row r="51" spans="1:12">
      <c r="A51" s="1503">
        <v>6.3</v>
      </c>
      <c r="B51" s="12">
        <v>1</v>
      </c>
      <c r="C51" s="621">
        <v>0.75</v>
      </c>
      <c r="D51" s="1445">
        <v>1000</v>
      </c>
      <c r="E51" s="642">
        <v>62456.499999999993</v>
      </c>
      <c r="F51" s="616"/>
      <c r="G51" s="616"/>
      <c r="H51" s="616"/>
      <c r="I51" s="616"/>
      <c r="J51" s="616"/>
      <c r="K51" s="643"/>
      <c r="L51" s="644"/>
    </row>
    <row r="52" spans="1:12">
      <c r="A52" s="1504"/>
      <c r="B52" s="8">
        <v>1</v>
      </c>
      <c r="C52" s="20">
        <v>1.1000000000000001</v>
      </c>
      <c r="D52" s="1497"/>
      <c r="E52" s="616">
        <v>63341.999999999993</v>
      </c>
      <c r="F52" s="616"/>
      <c r="G52" s="616"/>
      <c r="H52" s="616"/>
      <c r="I52" s="616"/>
      <c r="J52" s="616"/>
      <c r="K52" s="645"/>
      <c r="L52" s="644"/>
    </row>
    <row r="53" spans="1:12">
      <c r="A53" s="1504"/>
      <c r="B53" s="8">
        <v>1</v>
      </c>
      <c r="C53" s="20">
        <v>1.5</v>
      </c>
      <c r="D53" s="1497"/>
      <c r="E53" s="616">
        <v>63261.499999999993</v>
      </c>
      <c r="F53" s="616"/>
      <c r="G53" s="616"/>
      <c r="H53" s="616"/>
      <c r="I53" s="616"/>
      <c r="J53" s="616"/>
      <c r="K53" s="645"/>
      <c r="L53" s="644"/>
    </row>
    <row r="54" spans="1:12">
      <c r="A54" s="1504"/>
      <c r="B54" s="8">
        <v>1</v>
      </c>
      <c r="C54" s="20">
        <v>2.2000000000000002</v>
      </c>
      <c r="D54" s="1497"/>
      <c r="E54" s="616">
        <v>66079</v>
      </c>
      <c r="F54" s="616"/>
      <c r="G54" s="616"/>
      <c r="H54" s="616"/>
      <c r="I54" s="616"/>
      <c r="J54" s="616"/>
      <c r="K54" s="645"/>
      <c r="L54" s="644"/>
    </row>
    <row r="55" spans="1:12" ht="13.5" thickBot="1">
      <c r="A55" s="1504"/>
      <c r="B55" s="8">
        <v>1</v>
      </c>
      <c r="C55" s="20">
        <v>3</v>
      </c>
      <c r="D55" s="1498"/>
      <c r="E55" s="616">
        <v>69241.5</v>
      </c>
      <c r="F55" s="616"/>
      <c r="G55" s="616"/>
      <c r="H55" s="616"/>
      <c r="I55" s="616"/>
      <c r="J55" s="616"/>
      <c r="K55" s="645"/>
      <c r="L55" s="644"/>
    </row>
    <row r="56" spans="1:12">
      <c r="A56" s="1504"/>
      <c r="B56" s="8">
        <v>1</v>
      </c>
      <c r="C56" s="20">
        <v>3</v>
      </c>
      <c r="D56" s="1445">
        <v>1500</v>
      </c>
      <c r="E56" s="616">
        <v>65227.999999999993</v>
      </c>
      <c r="F56" s="616"/>
      <c r="G56" s="616"/>
      <c r="H56" s="616"/>
      <c r="I56" s="616"/>
      <c r="J56" s="616"/>
      <c r="K56" s="645"/>
      <c r="L56" s="644"/>
    </row>
    <row r="57" spans="1:12">
      <c r="A57" s="1504"/>
      <c r="B57" s="8">
        <v>1</v>
      </c>
      <c r="C57" s="20">
        <v>4</v>
      </c>
      <c r="D57" s="1497"/>
      <c r="E57" s="616">
        <v>66366.5</v>
      </c>
      <c r="F57" s="616"/>
      <c r="G57" s="616"/>
      <c r="H57" s="616"/>
      <c r="I57" s="616"/>
      <c r="J57" s="616"/>
      <c r="K57" s="645"/>
      <c r="L57" s="644"/>
    </row>
    <row r="58" spans="1:12">
      <c r="A58" s="1504"/>
      <c r="B58" s="8">
        <v>1</v>
      </c>
      <c r="C58" s="20">
        <v>5.5</v>
      </c>
      <c r="D58" s="1497"/>
      <c r="E58" s="616">
        <v>69828</v>
      </c>
      <c r="F58" s="616"/>
      <c r="G58" s="616"/>
      <c r="H58" s="616"/>
      <c r="I58" s="616"/>
      <c r="J58" s="616"/>
      <c r="K58" s="645"/>
      <c r="L58" s="644"/>
    </row>
    <row r="59" spans="1:12">
      <c r="A59" s="1504"/>
      <c r="B59" s="9">
        <v>1</v>
      </c>
      <c r="C59" s="27">
        <v>7.5</v>
      </c>
      <c r="D59" s="1497"/>
      <c r="E59" s="616">
        <v>72519</v>
      </c>
      <c r="F59" s="616"/>
      <c r="G59" s="616"/>
      <c r="H59" s="616"/>
      <c r="I59" s="616"/>
      <c r="J59" s="616"/>
      <c r="K59" s="645"/>
      <c r="L59" s="644"/>
    </row>
    <row r="60" spans="1:12">
      <c r="A60" s="1504"/>
      <c r="B60" s="9">
        <v>1</v>
      </c>
      <c r="C60" s="27">
        <v>11</v>
      </c>
      <c r="D60" s="1446"/>
      <c r="E60" s="616">
        <v>76118.5</v>
      </c>
      <c r="F60" s="616"/>
      <c r="G60" s="616"/>
      <c r="H60" s="616"/>
      <c r="I60" s="616"/>
      <c r="J60" s="616"/>
      <c r="K60" s="645"/>
      <c r="L60" s="644"/>
    </row>
    <row r="61" spans="1:12" ht="13.5" thickBot="1">
      <c r="A61" s="1505"/>
      <c r="B61" s="13">
        <v>1</v>
      </c>
      <c r="C61" s="1501" t="s">
        <v>49</v>
      </c>
      <c r="D61" s="1502"/>
      <c r="E61" s="647">
        <v>55866.999999999993</v>
      </c>
      <c r="F61" s="616"/>
      <c r="G61" s="616"/>
      <c r="H61" s="616"/>
      <c r="I61" s="616"/>
      <c r="J61" s="616"/>
      <c r="K61" s="648"/>
      <c r="L61" s="644"/>
    </row>
    <row r="62" spans="1:12">
      <c r="A62" s="1438">
        <v>8</v>
      </c>
      <c r="B62" s="12">
        <v>1</v>
      </c>
      <c r="C62" s="19">
        <v>3</v>
      </c>
      <c r="D62" s="1445">
        <v>750</v>
      </c>
      <c r="E62" s="642">
        <v>106915.49999999999</v>
      </c>
      <c r="F62" s="616"/>
      <c r="G62" s="616"/>
      <c r="H62" s="616"/>
      <c r="I62" s="616"/>
      <c r="J62" s="616"/>
      <c r="K62" s="643"/>
      <c r="L62" s="644"/>
    </row>
    <row r="63" spans="1:12">
      <c r="A63" s="1439"/>
      <c r="B63" s="28">
        <v>1</v>
      </c>
      <c r="C63" s="29">
        <v>4</v>
      </c>
      <c r="D63" s="1497"/>
      <c r="E63" s="616">
        <v>114091.49999999999</v>
      </c>
      <c r="F63" s="616"/>
      <c r="G63" s="616"/>
      <c r="H63" s="616"/>
      <c r="I63" s="616"/>
      <c r="J63" s="616"/>
      <c r="K63" s="645"/>
      <c r="L63" s="644"/>
    </row>
    <row r="64" spans="1:12" ht="13.5" thickBot="1">
      <c r="A64" s="1439"/>
      <c r="B64" s="8">
        <v>1</v>
      </c>
      <c r="C64" s="20">
        <v>5.5</v>
      </c>
      <c r="D64" s="1498"/>
      <c r="E64" s="616">
        <v>117851.99999999999</v>
      </c>
      <c r="F64" s="616"/>
      <c r="G64" s="616"/>
      <c r="H64" s="616"/>
      <c r="I64" s="616"/>
      <c r="J64" s="616"/>
      <c r="K64" s="645"/>
      <c r="L64" s="644"/>
    </row>
    <row r="65" spans="1:12">
      <c r="A65" s="1439"/>
      <c r="B65" s="8">
        <v>1</v>
      </c>
      <c r="C65" s="20">
        <v>3</v>
      </c>
      <c r="D65" s="1445">
        <v>1000</v>
      </c>
      <c r="E65" s="616">
        <v>106340.49999999999</v>
      </c>
      <c r="F65" s="616"/>
      <c r="G65" s="616"/>
      <c r="H65" s="616"/>
      <c r="I65" s="616"/>
      <c r="J65" s="616"/>
      <c r="K65" s="645"/>
      <c r="L65" s="644"/>
    </row>
    <row r="66" spans="1:12">
      <c r="A66" s="1439"/>
      <c r="B66" s="8">
        <v>1</v>
      </c>
      <c r="C66" s="20">
        <v>4</v>
      </c>
      <c r="D66" s="1497"/>
      <c r="E66" s="616">
        <v>106915.49999999999</v>
      </c>
      <c r="F66" s="616"/>
      <c r="G66" s="616"/>
      <c r="H66" s="616"/>
      <c r="I66" s="616"/>
      <c r="J66" s="616"/>
      <c r="K66" s="645"/>
      <c r="L66" s="644"/>
    </row>
    <row r="67" spans="1:12">
      <c r="A67" s="1439"/>
      <c r="B67" s="8">
        <v>1</v>
      </c>
      <c r="C67" s="20">
        <v>5.5</v>
      </c>
      <c r="D67" s="1497"/>
      <c r="E67" s="616">
        <v>110422.99999999999</v>
      </c>
      <c r="F67" s="616"/>
      <c r="G67" s="616"/>
      <c r="H67" s="616"/>
      <c r="I67" s="616"/>
      <c r="J67" s="616"/>
      <c r="K67" s="645"/>
      <c r="L67" s="644"/>
    </row>
    <row r="68" spans="1:12">
      <c r="A68" s="1439"/>
      <c r="B68" s="8">
        <v>1</v>
      </c>
      <c r="C68" s="20">
        <v>7.5</v>
      </c>
      <c r="D68" s="1497"/>
      <c r="E68" s="616">
        <v>113125.49999999999</v>
      </c>
      <c r="F68" s="616"/>
      <c r="G68" s="612"/>
      <c r="H68" s="612"/>
      <c r="I68" s="612"/>
      <c r="J68" s="616"/>
      <c r="K68" s="652"/>
      <c r="L68" s="644"/>
    </row>
    <row r="69" spans="1:12">
      <c r="A69" s="1440"/>
      <c r="B69" s="9">
        <v>1</v>
      </c>
      <c r="C69" s="27">
        <v>11</v>
      </c>
      <c r="D69" s="1446"/>
      <c r="E69" s="616">
        <v>125671.99999999999</v>
      </c>
      <c r="F69" s="616"/>
      <c r="G69" s="614"/>
      <c r="H69" s="614"/>
      <c r="I69" s="614"/>
      <c r="J69" s="616"/>
      <c r="K69" s="652"/>
      <c r="L69" s="644"/>
    </row>
    <row r="70" spans="1:12" ht="13.5" thickBot="1">
      <c r="A70" s="1443"/>
      <c r="B70" s="13">
        <v>1</v>
      </c>
      <c r="C70" s="1501" t="s">
        <v>49</v>
      </c>
      <c r="D70" s="1502"/>
      <c r="E70" s="647">
        <v>92954.5</v>
      </c>
      <c r="F70" s="616"/>
      <c r="G70" s="616"/>
      <c r="H70" s="616"/>
      <c r="I70" s="616"/>
      <c r="J70" s="616"/>
      <c r="K70" s="648"/>
      <c r="L70" s="644"/>
    </row>
    <row r="71" spans="1:12">
      <c r="A71" s="331"/>
      <c r="B71" s="25"/>
      <c r="C71" s="25"/>
      <c r="D71" s="25"/>
      <c r="E71" s="627"/>
      <c r="F71" s="627"/>
      <c r="G71" s="627"/>
      <c r="H71" s="627"/>
      <c r="I71" s="627"/>
      <c r="J71" s="653"/>
      <c r="K71" s="48"/>
      <c r="L71" s="644"/>
    </row>
    <row r="72" spans="1:12">
      <c r="A72" s="331"/>
      <c r="B72" s="25"/>
      <c r="C72" s="25"/>
      <c r="D72" s="25"/>
      <c r="E72" s="627"/>
      <c r="F72" s="627"/>
      <c r="G72" s="627"/>
      <c r="H72" s="627"/>
      <c r="I72" s="627"/>
      <c r="J72" s="653"/>
      <c r="K72" s="48"/>
      <c r="L72" s="644"/>
    </row>
    <row r="73" spans="1:12">
      <c r="A73" s="331"/>
      <c r="B73" s="25"/>
      <c r="C73" s="25"/>
      <c r="D73" s="25"/>
      <c r="E73" s="627"/>
      <c r="F73" s="627"/>
      <c r="G73" s="627"/>
      <c r="H73" s="627"/>
      <c r="I73" s="627"/>
      <c r="J73" s="653"/>
      <c r="K73" s="48"/>
      <c r="L73" s="644"/>
    </row>
    <row r="74" spans="1:12">
      <c r="A74" s="331"/>
      <c r="B74" s="25"/>
      <c r="C74" s="25"/>
      <c r="D74" s="25"/>
      <c r="E74" s="627"/>
      <c r="F74" s="627"/>
      <c r="G74" s="627"/>
      <c r="H74" s="627"/>
      <c r="I74" s="627"/>
      <c r="J74" s="653"/>
      <c r="K74" s="48"/>
      <c r="L74" s="644"/>
    </row>
    <row r="75" spans="1:12">
      <c r="A75" s="331"/>
      <c r="B75" s="25"/>
      <c r="C75" s="25"/>
      <c r="D75" s="25"/>
      <c r="E75" s="627"/>
      <c r="F75" s="627"/>
      <c r="G75" s="627"/>
      <c r="H75" s="627"/>
      <c r="I75" s="627"/>
      <c r="J75" s="653"/>
      <c r="K75" s="48"/>
      <c r="L75" s="644"/>
    </row>
    <row r="76" spans="1:12" ht="13.5" thickBot="1">
      <c r="A76" s="331"/>
      <c r="B76" s="25"/>
      <c r="C76" s="25"/>
      <c r="D76" s="25"/>
      <c r="E76" s="627"/>
      <c r="F76" s="627"/>
      <c r="G76" s="627"/>
      <c r="H76" s="627"/>
      <c r="I76" s="627"/>
      <c r="J76" s="653"/>
      <c r="K76" s="48"/>
      <c r="L76" s="644"/>
    </row>
    <row r="77" spans="1:12">
      <c r="A77" s="1513" t="s">
        <v>1029</v>
      </c>
      <c r="B77" s="1490" t="s">
        <v>137</v>
      </c>
      <c r="C77" s="1516" t="s">
        <v>126</v>
      </c>
      <c r="D77" s="1517"/>
      <c r="E77" s="1518"/>
      <c r="F77" s="1507" t="s">
        <v>733</v>
      </c>
      <c r="G77" s="1509" t="s">
        <v>128</v>
      </c>
      <c r="H77" s="1510"/>
      <c r="I77" s="1511"/>
      <c r="J77" s="654" t="s">
        <v>646</v>
      </c>
      <c r="K77" s="639"/>
      <c r="L77" s="644"/>
    </row>
    <row r="78" spans="1:12" ht="34.5" thickBot="1">
      <c r="A78" s="1514"/>
      <c r="B78" s="1515"/>
      <c r="C78" s="148" t="s">
        <v>132</v>
      </c>
      <c r="D78" s="148" t="s">
        <v>133</v>
      </c>
      <c r="E78" s="1519"/>
      <c r="F78" s="1508"/>
      <c r="G78" s="655" t="s">
        <v>734</v>
      </c>
      <c r="H78" s="655" t="s">
        <v>735</v>
      </c>
      <c r="I78" s="655" t="s">
        <v>750</v>
      </c>
      <c r="J78" s="656" t="s">
        <v>659</v>
      </c>
      <c r="K78" s="657"/>
      <c r="L78" s="644"/>
    </row>
    <row r="79" spans="1:12">
      <c r="A79" s="1512">
        <v>10</v>
      </c>
      <c r="B79" s="11">
        <v>1</v>
      </c>
      <c r="C79" s="22">
        <v>5.5</v>
      </c>
      <c r="D79" s="1445">
        <v>750</v>
      </c>
      <c r="E79" s="642">
        <v>164335</v>
      </c>
      <c r="F79" s="611"/>
      <c r="G79" s="611"/>
      <c r="H79" s="611"/>
      <c r="I79" s="611"/>
      <c r="J79" s="619"/>
      <c r="K79" s="658"/>
      <c r="L79" s="644"/>
    </row>
    <row r="80" spans="1:12">
      <c r="A80" s="1512"/>
      <c r="B80" s="11">
        <v>1</v>
      </c>
      <c r="C80" s="22">
        <v>7.5</v>
      </c>
      <c r="D80" s="1497"/>
      <c r="E80" s="616">
        <v>174570</v>
      </c>
      <c r="F80" s="611"/>
      <c r="G80" s="611"/>
      <c r="H80" s="611"/>
      <c r="I80" s="611"/>
      <c r="J80" s="619"/>
      <c r="K80" s="658"/>
      <c r="L80" s="644"/>
    </row>
    <row r="81" spans="1:12">
      <c r="A81" s="1439"/>
      <c r="B81" s="8">
        <v>1</v>
      </c>
      <c r="C81" s="20">
        <v>11</v>
      </c>
      <c r="D81" s="1497"/>
      <c r="E81" s="616">
        <v>180550</v>
      </c>
      <c r="F81" s="611"/>
      <c r="G81" s="612"/>
      <c r="H81" s="612"/>
      <c r="I81" s="612"/>
      <c r="J81" s="620"/>
      <c r="K81" s="659"/>
      <c r="L81" s="644"/>
    </row>
    <row r="82" spans="1:12">
      <c r="A82" s="1439"/>
      <c r="B82" s="8">
        <v>1</v>
      </c>
      <c r="C82" s="20">
        <v>22</v>
      </c>
      <c r="D82" s="1446"/>
      <c r="E82" s="616">
        <v>213117.99999999997</v>
      </c>
      <c r="F82" s="611"/>
      <c r="G82" s="612"/>
      <c r="H82" s="612"/>
      <c r="I82" s="612"/>
      <c r="J82" s="620"/>
      <c r="K82" s="659"/>
      <c r="L82" s="644"/>
    </row>
    <row r="83" spans="1:12">
      <c r="A83" s="1439"/>
      <c r="B83" s="8">
        <v>1</v>
      </c>
      <c r="C83" s="20">
        <v>7.5</v>
      </c>
      <c r="D83" s="1436">
        <v>1000</v>
      </c>
      <c r="E83" s="616">
        <v>159608.5</v>
      </c>
      <c r="F83" s="611"/>
      <c r="G83" s="612"/>
      <c r="H83" s="612"/>
      <c r="I83" s="612"/>
      <c r="J83" s="620"/>
      <c r="K83" s="659"/>
      <c r="L83" s="644"/>
    </row>
    <row r="84" spans="1:12">
      <c r="A84" s="1439"/>
      <c r="B84" s="8">
        <v>1</v>
      </c>
      <c r="C84" s="20">
        <v>11</v>
      </c>
      <c r="D84" s="1497"/>
      <c r="E84" s="616">
        <v>172155</v>
      </c>
      <c r="F84" s="611"/>
      <c r="G84" s="612"/>
      <c r="H84" s="612"/>
      <c r="I84" s="612"/>
      <c r="J84" s="620"/>
      <c r="K84" s="659"/>
      <c r="L84" s="644"/>
    </row>
    <row r="85" spans="1:12">
      <c r="A85" s="1439"/>
      <c r="B85" s="8">
        <v>1</v>
      </c>
      <c r="C85" s="20">
        <v>15</v>
      </c>
      <c r="D85" s="1497"/>
      <c r="E85" s="616">
        <v>179250.5</v>
      </c>
      <c r="F85" s="611"/>
      <c r="G85" s="612"/>
      <c r="H85" s="612"/>
      <c r="I85" s="612"/>
      <c r="J85" s="620"/>
      <c r="K85" s="659"/>
      <c r="L85" s="644"/>
    </row>
    <row r="86" spans="1:12">
      <c r="A86" s="1439"/>
      <c r="B86" s="8">
        <v>1</v>
      </c>
      <c r="C86" s="20">
        <v>18.5</v>
      </c>
      <c r="D86" s="1497"/>
      <c r="E86" s="616">
        <v>188806.99999999997</v>
      </c>
      <c r="F86" s="611"/>
      <c r="G86" s="612"/>
      <c r="H86" s="612"/>
      <c r="I86" s="612"/>
      <c r="J86" s="620"/>
      <c r="K86" s="659"/>
      <c r="L86" s="644"/>
    </row>
    <row r="87" spans="1:12">
      <c r="A87" s="1439"/>
      <c r="B87" s="8">
        <v>1</v>
      </c>
      <c r="C87" s="20">
        <v>22</v>
      </c>
      <c r="D87" s="1446"/>
      <c r="E87" s="616">
        <v>197190.49999999997</v>
      </c>
      <c r="F87" s="611"/>
      <c r="G87" s="612"/>
      <c r="H87" s="612"/>
      <c r="I87" s="612"/>
      <c r="J87" s="620"/>
      <c r="K87" s="659"/>
      <c r="L87" s="644"/>
    </row>
    <row r="88" spans="1:12">
      <c r="A88" s="1439"/>
      <c r="B88" s="8">
        <v>1</v>
      </c>
      <c r="C88" s="20">
        <v>22</v>
      </c>
      <c r="D88" s="8">
        <v>1500</v>
      </c>
      <c r="E88" s="616">
        <v>184023</v>
      </c>
      <c r="F88" s="611"/>
      <c r="G88" s="612"/>
      <c r="H88" s="612"/>
      <c r="I88" s="612"/>
      <c r="J88" s="620"/>
      <c r="K88" s="659"/>
      <c r="L88" s="644"/>
    </row>
    <row r="89" spans="1:12" ht="25.5">
      <c r="A89" s="1439"/>
      <c r="B89" s="8">
        <v>1</v>
      </c>
      <c r="C89" s="20" t="s">
        <v>49</v>
      </c>
      <c r="D89" s="8"/>
      <c r="E89" s="616">
        <v>139265</v>
      </c>
      <c r="F89" s="611"/>
      <c r="G89" s="612"/>
      <c r="H89" s="612"/>
      <c r="I89" s="612"/>
      <c r="J89" s="620"/>
      <c r="K89" s="659"/>
      <c r="L89" s="644"/>
    </row>
  </sheetData>
  <mergeCells count="43">
    <mergeCell ref="F77:F78"/>
    <mergeCell ref="G77:I77"/>
    <mergeCell ref="A79:A89"/>
    <mergeCell ref="D79:D82"/>
    <mergeCell ref="D83:D87"/>
    <mergeCell ref="A77:A78"/>
    <mergeCell ref="B77:B78"/>
    <mergeCell ref="C77:D77"/>
    <mergeCell ref="E77:E78"/>
    <mergeCell ref="A62:A70"/>
    <mergeCell ref="D62:D64"/>
    <mergeCell ref="D65:D69"/>
    <mergeCell ref="C70:D70"/>
    <mergeCell ref="A51:A61"/>
    <mergeCell ref="D51:D55"/>
    <mergeCell ref="D56:D60"/>
    <mergeCell ref="C61:D61"/>
    <mergeCell ref="A42:A50"/>
    <mergeCell ref="D42:D44"/>
    <mergeCell ref="D45:D49"/>
    <mergeCell ref="C50:D50"/>
    <mergeCell ref="A31:A41"/>
    <mergeCell ref="D31:D33"/>
    <mergeCell ref="D34:D37"/>
    <mergeCell ref="D38:D40"/>
    <mergeCell ref="C41:D41"/>
    <mergeCell ref="A21:A30"/>
    <mergeCell ref="D21:D25"/>
    <mergeCell ref="D26:D29"/>
    <mergeCell ref="C30:D30"/>
    <mergeCell ref="A10:A20"/>
    <mergeCell ref="D10:D14"/>
    <mergeCell ref="D15:D19"/>
    <mergeCell ref="C20:D20"/>
    <mergeCell ref="A1:K5"/>
    <mergeCell ref="E8:E9"/>
    <mergeCell ref="F8:F9"/>
    <mergeCell ref="G8:I8"/>
    <mergeCell ref="J8:K8"/>
    <mergeCell ref="A8:A9"/>
    <mergeCell ref="A7:K7"/>
    <mergeCell ref="B8:B9"/>
    <mergeCell ref="C8:D8"/>
  </mergeCells>
  <phoneticPr fontId="7" type="noConversion"/>
  <hyperlinks>
    <hyperlink ref="A20" r:id="rId1" display="www.ventcom.ru"/>
    <hyperlink ref="B53" r:id="rId2" display="teplov@orgrme.ru"/>
  </hyperlinks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0"/>
  <sheetViews>
    <sheetView workbookViewId="0">
      <selection activeCell="D15" sqref="D15"/>
    </sheetView>
  </sheetViews>
  <sheetFormatPr defaultColWidth="8.7109375" defaultRowHeight="11.25"/>
  <cols>
    <col min="1" max="1" width="14.7109375" style="799" bestFit="1" customWidth="1"/>
    <col min="2" max="2" width="9.5703125" style="799" customWidth="1"/>
    <col min="3" max="3" width="8.140625" style="799" bestFit="1" customWidth="1"/>
    <col min="4" max="4" width="8.28515625" style="799" customWidth="1"/>
    <col min="5" max="5" width="8.42578125" style="989" customWidth="1"/>
    <col min="6" max="6" width="5.7109375" style="799" customWidth="1"/>
    <col min="7" max="7" width="6.7109375" style="799" bestFit="1" customWidth="1"/>
    <col min="8" max="8" width="17.85546875" style="799" customWidth="1"/>
    <col min="9" max="16384" width="8.7109375" style="799"/>
  </cols>
  <sheetData>
    <row r="1" spans="1:8" s="676" customFormat="1" ht="12.75" customHeight="1">
      <c r="A1" s="2141" t="s">
        <v>2198</v>
      </c>
      <c r="B1" s="2142"/>
      <c r="C1" s="2142"/>
      <c r="D1" s="2142"/>
      <c r="E1" s="2142"/>
      <c r="F1" s="2142"/>
      <c r="G1" s="2142"/>
      <c r="H1" s="2143"/>
    </row>
    <row r="2" spans="1:8" s="676" customFormat="1">
      <c r="A2" s="2144"/>
      <c r="B2" s="2145"/>
      <c r="C2" s="2145"/>
      <c r="D2" s="2145"/>
      <c r="E2" s="2145"/>
      <c r="F2" s="2145"/>
      <c r="G2" s="2145"/>
      <c r="H2" s="2146"/>
    </row>
    <row r="3" spans="1:8" s="676" customFormat="1">
      <c r="A3" s="2144"/>
      <c r="B3" s="2145"/>
      <c r="C3" s="2145"/>
      <c r="D3" s="2145"/>
      <c r="E3" s="2145"/>
      <c r="F3" s="2145"/>
      <c r="G3" s="2145"/>
      <c r="H3" s="2146"/>
    </row>
    <row r="4" spans="1:8" s="676" customFormat="1" ht="35.25" customHeight="1" thickBot="1">
      <c r="A4" s="2147"/>
      <c r="B4" s="2148"/>
      <c r="C4" s="2148"/>
      <c r="D4" s="2148"/>
      <c r="E4" s="2148"/>
      <c r="F4" s="2148"/>
      <c r="G4" s="2148"/>
      <c r="H4" s="2149"/>
    </row>
    <row r="5" spans="1:8" s="676" customFormat="1" ht="57" thickBot="1">
      <c r="A5" s="686" t="s">
        <v>1441</v>
      </c>
      <c r="B5" s="687" t="s">
        <v>1658</v>
      </c>
      <c r="C5" s="688" t="s">
        <v>1443</v>
      </c>
      <c r="D5" s="689" t="s">
        <v>1444</v>
      </c>
      <c r="E5" s="690" t="s">
        <v>1445</v>
      </c>
      <c r="F5" s="688" t="s">
        <v>1446</v>
      </c>
      <c r="G5" s="691" t="s">
        <v>174</v>
      </c>
      <c r="H5" s="692" t="s">
        <v>1447</v>
      </c>
    </row>
    <row r="6" spans="1:8" s="676" customFormat="1" ht="12.75" thickBot="1">
      <c r="A6" s="2214" t="s">
        <v>1659</v>
      </c>
      <c r="B6" s="2215"/>
      <c r="C6" s="2215"/>
      <c r="D6" s="2215"/>
      <c r="E6" s="2215"/>
      <c r="F6" s="2215"/>
      <c r="G6" s="2215"/>
      <c r="H6" s="2216"/>
    </row>
    <row r="7" spans="1:8" s="676" customFormat="1">
      <c r="A7" s="2217" t="s">
        <v>1660</v>
      </c>
      <c r="B7" s="887">
        <v>1050</v>
      </c>
      <c r="C7" s="888" t="s">
        <v>1661</v>
      </c>
      <c r="D7" s="888">
        <v>190</v>
      </c>
      <c r="E7" s="888"/>
      <c r="F7" s="888"/>
      <c r="G7" s="889">
        <v>15384.540000000003</v>
      </c>
      <c r="H7" s="890"/>
    </row>
    <row r="8" spans="1:8" s="676" customFormat="1">
      <c r="A8" s="2218"/>
      <c r="B8" s="891">
        <v>1510</v>
      </c>
      <c r="C8" s="892" t="s">
        <v>1662</v>
      </c>
      <c r="D8" s="892">
        <v>760</v>
      </c>
      <c r="E8" s="892"/>
      <c r="F8" s="892"/>
      <c r="G8" s="893">
        <v>15041.835000000003</v>
      </c>
      <c r="H8" s="894"/>
    </row>
    <row r="9" spans="1:8" s="676" customFormat="1">
      <c r="A9" s="2218"/>
      <c r="B9" s="891">
        <v>2200</v>
      </c>
      <c r="C9" s="892" t="s">
        <v>1663</v>
      </c>
      <c r="D9" s="892">
        <v>800</v>
      </c>
      <c r="E9" s="892"/>
      <c r="F9" s="892"/>
      <c r="G9" s="893">
        <v>15695.085000000003</v>
      </c>
      <c r="H9" s="894"/>
    </row>
    <row r="10" spans="1:8" s="676" customFormat="1">
      <c r="A10" s="2219" t="s">
        <v>1664</v>
      </c>
      <c r="B10" s="891">
        <v>1500</v>
      </c>
      <c r="C10" s="892" t="s">
        <v>1661</v>
      </c>
      <c r="D10" s="892">
        <v>290</v>
      </c>
      <c r="E10" s="892"/>
      <c r="F10" s="892"/>
      <c r="G10" s="893">
        <v>17132.235000000001</v>
      </c>
      <c r="H10" s="894"/>
    </row>
    <row r="11" spans="1:8" s="676" customFormat="1">
      <c r="A11" s="2218"/>
      <c r="B11" s="891">
        <v>2200</v>
      </c>
      <c r="C11" s="892" t="s">
        <v>1665</v>
      </c>
      <c r="D11" s="892">
        <v>310</v>
      </c>
      <c r="E11" s="892"/>
      <c r="F11" s="892"/>
      <c r="G11" s="893">
        <v>17910.105000000003</v>
      </c>
      <c r="H11" s="894"/>
    </row>
    <row r="12" spans="1:8" s="676" customFormat="1">
      <c r="A12" s="2218"/>
      <c r="B12" s="891">
        <v>1440</v>
      </c>
      <c r="C12" s="892" t="s">
        <v>1666</v>
      </c>
      <c r="D12" s="892">
        <v>1360</v>
      </c>
      <c r="E12" s="892"/>
      <c r="F12" s="892"/>
      <c r="G12" s="893">
        <v>19129.170000000006</v>
      </c>
      <c r="H12" s="894"/>
    </row>
    <row r="13" spans="1:8" s="676" customFormat="1">
      <c r="A13" s="2219" t="s">
        <v>1667</v>
      </c>
      <c r="B13" s="891">
        <v>2400</v>
      </c>
      <c r="C13" s="892" t="s">
        <v>1665</v>
      </c>
      <c r="D13" s="892">
        <v>320</v>
      </c>
      <c r="E13" s="892"/>
      <c r="F13" s="892"/>
      <c r="G13" s="893">
        <v>20713.050000000003</v>
      </c>
      <c r="H13" s="894"/>
    </row>
    <row r="14" spans="1:8" s="676" customFormat="1">
      <c r="A14" s="2218"/>
      <c r="B14" s="891">
        <v>3150</v>
      </c>
      <c r="C14" s="892" t="s">
        <v>318</v>
      </c>
      <c r="D14" s="892">
        <v>340</v>
      </c>
      <c r="E14" s="892"/>
      <c r="F14" s="892"/>
      <c r="G14" s="893">
        <v>22049.700000000004</v>
      </c>
      <c r="H14" s="894"/>
    </row>
    <row r="15" spans="1:8" s="676" customFormat="1">
      <c r="A15" s="2218"/>
      <c r="B15" s="891">
        <v>6250</v>
      </c>
      <c r="C15" s="892" t="s">
        <v>1668</v>
      </c>
      <c r="D15" s="892">
        <v>1100</v>
      </c>
      <c r="E15" s="892"/>
      <c r="F15" s="892"/>
      <c r="G15" s="893">
        <v>24670.74</v>
      </c>
      <c r="H15" s="894"/>
    </row>
    <row r="16" spans="1:8" s="676" customFormat="1">
      <c r="A16" s="2219" t="s">
        <v>1669</v>
      </c>
      <c r="B16" s="891">
        <v>3250</v>
      </c>
      <c r="C16" s="892" t="s">
        <v>319</v>
      </c>
      <c r="D16" s="892">
        <v>490</v>
      </c>
      <c r="E16" s="892"/>
      <c r="F16" s="892"/>
      <c r="G16" s="893">
        <v>23560.215000000004</v>
      </c>
      <c r="H16" s="894"/>
    </row>
    <row r="17" spans="1:8" s="676" customFormat="1">
      <c r="A17" s="2218"/>
      <c r="B17" s="891">
        <v>4550</v>
      </c>
      <c r="C17" s="892" t="s">
        <v>1670</v>
      </c>
      <c r="D17" s="892">
        <v>500</v>
      </c>
      <c r="E17" s="892"/>
      <c r="F17" s="892"/>
      <c r="G17" s="893">
        <v>24772.245000000006</v>
      </c>
      <c r="H17" s="894"/>
    </row>
    <row r="18" spans="1:8" s="676" customFormat="1">
      <c r="A18" s="2218"/>
      <c r="B18" s="891">
        <v>6900</v>
      </c>
      <c r="C18" s="892" t="s">
        <v>1671</v>
      </c>
      <c r="D18" s="892">
        <v>2150</v>
      </c>
      <c r="E18" s="892"/>
      <c r="F18" s="892"/>
      <c r="G18" s="893">
        <v>28099.800000000007</v>
      </c>
      <c r="H18" s="894"/>
    </row>
    <row r="19" spans="1:8" s="676" customFormat="1">
      <c r="A19" s="2218"/>
      <c r="B19" s="891">
        <v>9000</v>
      </c>
      <c r="C19" s="892" t="s">
        <v>1672</v>
      </c>
      <c r="D19" s="892">
        <v>2250</v>
      </c>
      <c r="E19" s="892"/>
      <c r="F19" s="892"/>
      <c r="G19" s="893">
        <v>31453.485000000004</v>
      </c>
      <c r="H19" s="894"/>
    </row>
    <row r="20" spans="1:8" s="676" customFormat="1">
      <c r="A20" s="2219" t="s">
        <v>1673</v>
      </c>
      <c r="B20" s="891">
        <v>4800</v>
      </c>
      <c r="C20" s="892" t="s">
        <v>1674</v>
      </c>
      <c r="D20" s="892">
        <v>670</v>
      </c>
      <c r="E20" s="892"/>
      <c r="F20" s="892"/>
      <c r="G20" s="893">
        <v>26324.97</v>
      </c>
      <c r="H20" s="894"/>
    </row>
    <row r="21" spans="1:8" s="676" customFormat="1">
      <c r="A21" s="2218"/>
      <c r="B21" s="891">
        <v>6500</v>
      </c>
      <c r="C21" s="892" t="s">
        <v>1675</v>
      </c>
      <c r="D21" s="892">
        <v>680</v>
      </c>
      <c r="E21" s="892"/>
      <c r="F21" s="892"/>
      <c r="G21" s="893">
        <v>28800.285000000007</v>
      </c>
      <c r="H21" s="894"/>
    </row>
    <row r="22" spans="1:8" s="676" customFormat="1">
      <c r="A22" s="2218"/>
      <c r="B22" s="891">
        <v>9200</v>
      </c>
      <c r="C22" s="892" t="s">
        <v>1676</v>
      </c>
      <c r="D22" s="892">
        <v>2680</v>
      </c>
      <c r="E22" s="892"/>
      <c r="F22" s="892"/>
      <c r="G22" s="893">
        <v>34694.610000000008</v>
      </c>
      <c r="H22" s="894"/>
    </row>
    <row r="23" spans="1:8" s="676" customFormat="1">
      <c r="A23" s="2219" t="s">
        <v>1677</v>
      </c>
      <c r="B23" s="891">
        <v>4500</v>
      </c>
      <c r="C23" s="892" t="s">
        <v>1678</v>
      </c>
      <c r="D23" s="892">
        <v>340</v>
      </c>
      <c r="E23" s="892"/>
      <c r="F23" s="892"/>
      <c r="G23" s="893">
        <v>29814.33</v>
      </c>
      <c r="H23" s="894"/>
    </row>
    <row r="24" spans="1:8" s="676" customFormat="1">
      <c r="A24" s="2218"/>
      <c r="B24" s="891">
        <v>6000</v>
      </c>
      <c r="C24" s="892" t="s">
        <v>1679</v>
      </c>
      <c r="D24" s="892">
        <v>360</v>
      </c>
      <c r="E24" s="892"/>
      <c r="F24" s="892"/>
      <c r="G24" s="893">
        <v>31453.485000000004</v>
      </c>
      <c r="H24" s="894"/>
    </row>
    <row r="25" spans="1:8" s="676" customFormat="1">
      <c r="A25" s="2218"/>
      <c r="B25" s="891">
        <v>9100</v>
      </c>
      <c r="C25" s="892" t="s">
        <v>1680</v>
      </c>
      <c r="D25" s="892">
        <v>860</v>
      </c>
      <c r="E25" s="892"/>
      <c r="F25" s="892"/>
      <c r="G25" s="893">
        <v>33163.995000000003</v>
      </c>
      <c r="H25" s="894"/>
    </row>
    <row r="26" spans="1:8" s="676" customFormat="1">
      <c r="A26" s="2219" t="s">
        <v>1681</v>
      </c>
      <c r="B26" s="891">
        <v>6500</v>
      </c>
      <c r="C26" s="892" t="s">
        <v>1679</v>
      </c>
      <c r="D26" s="892">
        <v>420</v>
      </c>
      <c r="E26" s="892"/>
      <c r="F26" s="892"/>
      <c r="G26" s="893">
        <v>32362.005000000005</v>
      </c>
      <c r="H26" s="894"/>
    </row>
    <row r="27" spans="1:8" s="676" customFormat="1">
      <c r="A27" s="2218"/>
      <c r="B27" s="891">
        <v>8500</v>
      </c>
      <c r="C27" s="892" t="s">
        <v>1682</v>
      </c>
      <c r="D27" s="892">
        <v>450</v>
      </c>
      <c r="E27" s="892"/>
      <c r="F27" s="892"/>
      <c r="G27" s="893">
        <v>35175</v>
      </c>
      <c r="H27" s="894"/>
    </row>
    <row r="28" spans="1:8" s="676" customFormat="1">
      <c r="A28" s="2218"/>
      <c r="B28" s="891">
        <v>9800</v>
      </c>
      <c r="C28" s="892" t="s">
        <v>1683</v>
      </c>
      <c r="D28" s="892">
        <v>980</v>
      </c>
      <c r="E28" s="892"/>
      <c r="F28" s="892"/>
      <c r="G28" s="893">
        <v>35994.075000000012</v>
      </c>
      <c r="H28" s="894"/>
    </row>
    <row r="29" spans="1:8" s="676" customFormat="1">
      <c r="A29" s="2218"/>
      <c r="B29" s="891">
        <v>12600</v>
      </c>
      <c r="C29" s="892" t="s">
        <v>1684</v>
      </c>
      <c r="D29" s="892">
        <v>1040</v>
      </c>
      <c r="E29" s="892"/>
      <c r="F29" s="892"/>
      <c r="G29" s="893">
        <v>40379.895000000004</v>
      </c>
      <c r="H29" s="894"/>
    </row>
    <row r="30" spans="1:8" s="676" customFormat="1">
      <c r="A30" s="2219" t="s">
        <v>1685</v>
      </c>
      <c r="B30" s="891">
        <v>9200</v>
      </c>
      <c r="C30" s="892" t="s">
        <v>1686</v>
      </c>
      <c r="D30" s="892">
        <v>560</v>
      </c>
      <c r="E30" s="892"/>
      <c r="F30" s="892"/>
      <c r="G30" s="893">
        <v>39232.185000000005</v>
      </c>
      <c r="H30" s="894"/>
    </row>
    <row r="31" spans="1:8" s="676" customFormat="1">
      <c r="A31" s="2218"/>
      <c r="B31" s="891">
        <v>11900</v>
      </c>
      <c r="C31" s="892" t="s">
        <v>1687</v>
      </c>
      <c r="D31" s="892">
        <v>590</v>
      </c>
      <c r="E31" s="892"/>
      <c r="F31" s="892"/>
      <c r="G31" s="893">
        <v>42982.845000000008</v>
      </c>
      <c r="H31" s="894"/>
    </row>
    <row r="32" spans="1:8" s="676" customFormat="1">
      <c r="A32" s="2218"/>
      <c r="B32" s="891">
        <v>13200</v>
      </c>
      <c r="C32" s="892" t="s">
        <v>1684</v>
      </c>
      <c r="D32" s="892">
        <v>1360</v>
      </c>
      <c r="E32" s="892"/>
      <c r="F32" s="892"/>
      <c r="G32" s="893">
        <v>46095.33</v>
      </c>
      <c r="H32" s="894"/>
    </row>
    <row r="33" spans="1:8" s="676" customFormat="1">
      <c r="A33" s="2218"/>
      <c r="B33" s="891">
        <v>17900</v>
      </c>
      <c r="C33" s="892" t="s">
        <v>1688</v>
      </c>
      <c r="D33" s="892">
        <v>1460</v>
      </c>
      <c r="E33" s="892"/>
      <c r="F33" s="892"/>
      <c r="G33" s="893">
        <v>53698.155000000006</v>
      </c>
      <c r="H33" s="894"/>
    </row>
    <row r="34" spans="1:8" s="676" customFormat="1">
      <c r="A34" s="2220" t="s">
        <v>1689</v>
      </c>
      <c r="B34" s="891">
        <v>13000</v>
      </c>
      <c r="C34" s="892" t="s">
        <v>1690</v>
      </c>
      <c r="D34" s="892">
        <v>420</v>
      </c>
      <c r="E34" s="892"/>
      <c r="F34" s="892"/>
      <c r="G34" s="893">
        <v>53038.875000000007</v>
      </c>
      <c r="H34" s="894"/>
    </row>
    <row r="35" spans="1:8" s="676" customFormat="1">
      <c r="A35" s="2221"/>
      <c r="B35" s="891">
        <v>13500</v>
      </c>
      <c r="C35" s="892" t="s">
        <v>1691</v>
      </c>
      <c r="D35" s="892">
        <v>730</v>
      </c>
      <c r="E35" s="892"/>
      <c r="F35" s="892"/>
      <c r="G35" s="893">
        <v>54195.630000000012</v>
      </c>
      <c r="H35" s="894"/>
    </row>
    <row r="36" spans="1:8" s="676" customFormat="1">
      <c r="A36" s="2221"/>
      <c r="B36" s="891">
        <v>17500</v>
      </c>
      <c r="C36" s="892" t="s">
        <v>1692</v>
      </c>
      <c r="D36" s="892">
        <v>790</v>
      </c>
      <c r="E36" s="892"/>
      <c r="F36" s="892"/>
      <c r="G36" s="893">
        <v>60813.555000000008</v>
      </c>
      <c r="H36" s="894"/>
    </row>
    <row r="37" spans="1:8" s="676" customFormat="1">
      <c r="A37" s="2221"/>
      <c r="B37" s="895">
        <v>18500</v>
      </c>
      <c r="C37" s="892" t="s">
        <v>1688</v>
      </c>
      <c r="D37" s="895">
        <v>1710</v>
      </c>
      <c r="E37" s="892"/>
      <c r="F37" s="892"/>
      <c r="G37" s="893">
        <v>68051.565000000002</v>
      </c>
      <c r="H37" s="894"/>
    </row>
    <row r="38" spans="1:8" s="676" customFormat="1">
      <c r="A38" s="2222"/>
      <c r="B38" s="891">
        <v>23300</v>
      </c>
      <c r="C38" s="892" t="s">
        <v>1693</v>
      </c>
      <c r="D38" s="892">
        <v>1780</v>
      </c>
      <c r="E38" s="892"/>
      <c r="F38" s="892"/>
      <c r="G38" s="893">
        <v>72775.065000000017</v>
      </c>
      <c r="H38" s="894"/>
    </row>
    <row r="39" spans="1:8" s="676" customFormat="1">
      <c r="A39" s="2219" t="s">
        <v>1694</v>
      </c>
      <c r="B39" s="891">
        <v>12600</v>
      </c>
      <c r="C39" s="892" t="s">
        <v>1695</v>
      </c>
      <c r="D39" s="892">
        <v>500</v>
      </c>
      <c r="E39" s="892"/>
      <c r="F39" s="892"/>
      <c r="G39" s="893">
        <v>61251.735000000015</v>
      </c>
      <c r="H39" s="894"/>
    </row>
    <row r="40" spans="1:8" s="676" customFormat="1">
      <c r="A40" s="2218"/>
      <c r="B40" s="891">
        <v>18500</v>
      </c>
      <c r="C40" s="892" t="s">
        <v>1696</v>
      </c>
      <c r="D40" s="892">
        <v>550</v>
      </c>
      <c r="E40" s="892"/>
      <c r="F40" s="892"/>
      <c r="G40" s="893">
        <v>68930.940000000017</v>
      </c>
      <c r="H40" s="894"/>
    </row>
    <row r="41" spans="1:8" s="676" customFormat="1">
      <c r="A41" s="2218"/>
      <c r="B41" s="891">
        <v>18500</v>
      </c>
      <c r="C41" s="892" t="s">
        <v>1697</v>
      </c>
      <c r="D41" s="892">
        <v>970</v>
      </c>
      <c r="E41" s="892"/>
      <c r="F41" s="892"/>
      <c r="G41" s="893">
        <v>66619.44</v>
      </c>
      <c r="H41" s="894"/>
    </row>
    <row r="42" spans="1:8" s="676" customFormat="1">
      <c r="A42" s="2218"/>
      <c r="B42" s="891">
        <v>25000</v>
      </c>
      <c r="C42" s="892" t="s">
        <v>1698</v>
      </c>
      <c r="D42" s="892">
        <v>990</v>
      </c>
      <c r="E42" s="892"/>
      <c r="F42" s="892"/>
      <c r="G42" s="893">
        <v>77037.27</v>
      </c>
      <c r="H42" s="894"/>
    </row>
    <row r="43" spans="1:8" s="676" customFormat="1">
      <c r="A43" s="2218"/>
      <c r="B43" s="891">
        <v>26400</v>
      </c>
      <c r="C43" s="892" t="s">
        <v>1699</v>
      </c>
      <c r="D43" s="892">
        <v>2180</v>
      </c>
      <c r="E43" s="892"/>
      <c r="F43" s="892"/>
      <c r="G43" s="893">
        <v>90041.970000000016</v>
      </c>
      <c r="H43" s="894"/>
    </row>
    <row r="44" spans="1:8" s="676" customFormat="1">
      <c r="A44" s="2218"/>
      <c r="B44" s="891">
        <v>31500</v>
      </c>
      <c r="C44" s="892" t="s">
        <v>1700</v>
      </c>
      <c r="D44" s="892">
        <v>2250</v>
      </c>
      <c r="E44" s="892"/>
      <c r="F44" s="892"/>
      <c r="G44" s="893">
        <v>97278.97500000002</v>
      </c>
      <c r="H44" s="894"/>
    </row>
    <row r="45" spans="1:8" s="676" customFormat="1">
      <c r="A45" s="2219" t="s">
        <v>1701</v>
      </c>
      <c r="B45" s="891">
        <v>19200</v>
      </c>
      <c r="C45" s="892" t="s">
        <v>1702</v>
      </c>
      <c r="D45" s="892">
        <v>700</v>
      </c>
      <c r="E45" s="892"/>
      <c r="F45" s="892"/>
      <c r="G45" s="893">
        <v>75516.705000000016</v>
      </c>
      <c r="H45" s="894"/>
    </row>
    <row r="46" spans="1:8" s="676" customFormat="1">
      <c r="A46" s="2218"/>
      <c r="B46" s="891">
        <v>26100</v>
      </c>
      <c r="C46" s="892" t="s">
        <v>1703</v>
      </c>
      <c r="D46" s="892">
        <v>700</v>
      </c>
      <c r="E46" s="892"/>
      <c r="F46" s="892"/>
      <c r="G46" s="893">
        <v>84762.705000000002</v>
      </c>
      <c r="H46" s="894"/>
    </row>
    <row r="47" spans="1:8" s="676" customFormat="1">
      <c r="A47" s="2218"/>
      <c r="B47" s="891">
        <v>34000</v>
      </c>
      <c r="C47" s="892" t="s">
        <v>1704</v>
      </c>
      <c r="D47" s="892">
        <v>1280</v>
      </c>
      <c r="E47" s="892"/>
      <c r="F47" s="892"/>
      <c r="G47" s="893">
        <v>90336.435000000012</v>
      </c>
      <c r="H47" s="894"/>
    </row>
    <row r="48" spans="1:8" s="676" customFormat="1">
      <c r="A48" s="2218"/>
      <c r="B48" s="891"/>
      <c r="C48" s="892" t="s">
        <v>1705</v>
      </c>
      <c r="D48" s="892"/>
      <c r="E48" s="892"/>
      <c r="F48" s="892"/>
      <c r="G48" s="893">
        <v>101807.505</v>
      </c>
      <c r="H48" s="894"/>
    </row>
    <row r="49" spans="1:8" s="676" customFormat="1">
      <c r="A49" s="2218"/>
      <c r="B49" s="891">
        <v>40500</v>
      </c>
      <c r="C49" s="892" t="s">
        <v>1706</v>
      </c>
      <c r="D49" s="892">
        <v>2850</v>
      </c>
      <c r="E49" s="892"/>
      <c r="F49" s="892"/>
      <c r="G49" s="893">
        <v>110952.00000000001</v>
      </c>
      <c r="H49" s="894"/>
    </row>
    <row r="50" spans="1:8" s="676" customFormat="1">
      <c r="A50" s="2218"/>
      <c r="B50" s="891"/>
      <c r="C50" s="892" t="s">
        <v>1707</v>
      </c>
      <c r="D50" s="892"/>
      <c r="E50" s="892"/>
      <c r="F50" s="892"/>
      <c r="G50" s="893">
        <v>128317.39500000003</v>
      </c>
      <c r="H50" s="894"/>
    </row>
    <row r="51" spans="1:8" s="676" customFormat="1">
      <c r="A51" s="2219" t="s">
        <v>1708</v>
      </c>
      <c r="B51" s="891">
        <v>27000</v>
      </c>
      <c r="C51" s="892" t="s">
        <v>1709</v>
      </c>
      <c r="D51" s="892">
        <v>830</v>
      </c>
      <c r="E51" s="892"/>
      <c r="F51" s="892"/>
      <c r="G51" s="893">
        <v>97287.015000000014</v>
      </c>
      <c r="H51" s="894"/>
    </row>
    <row r="52" spans="1:8" s="676" customFormat="1">
      <c r="A52" s="2218"/>
      <c r="B52" s="891">
        <v>31000</v>
      </c>
      <c r="C52" s="892" t="s">
        <v>1710</v>
      </c>
      <c r="D52" s="892">
        <v>850</v>
      </c>
      <c r="E52" s="892"/>
      <c r="F52" s="892"/>
      <c r="G52" s="893">
        <v>108426.43500000003</v>
      </c>
      <c r="H52" s="894"/>
    </row>
    <row r="53" spans="1:8" s="676" customFormat="1">
      <c r="A53" s="2218"/>
      <c r="B53" s="891">
        <v>36100</v>
      </c>
      <c r="C53" s="892" t="s">
        <v>1705</v>
      </c>
      <c r="D53" s="892">
        <v>1510</v>
      </c>
      <c r="E53" s="892"/>
      <c r="F53" s="892"/>
      <c r="G53" s="893">
        <v>106905.87000000002</v>
      </c>
      <c r="H53" s="894"/>
    </row>
    <row r="54" spans="1:8" s="676" customFormat="1" ht="12" thickBot="1">
      <c r="A54" s="2223"/>
      <c r="B54" s="896">
        <v>43100</v>
      </c>
      <c r="C54" s="897" t="s">
        <v>1711</v>
      </c>
      <c r="D54" s="897">
        <v>1570</v>
      </c>
      <c r="E54" s="897"/>
      <c r="F54" s="897"/>
      <c r="G54" s="898">
        <v>112298.70000000001</v>
      </c>
      <c r="H54" s="899"/>
    </row>
    <row r="55" spans="1:8" s="676" customFormat="1" ht="13.5" thickBot="1">
      <c r="A55" s="2157" t="s">
        <v>1712</v>
      </c>
      <c r="B55" s="2224"/>
      <c r="C55" s="2224"/>
      <c r="D55" s="2224"/>
      <c r="E55" s="2224"/>
      <c r="F55" s="2224"/>
      <c r="G55" s="2224"/>
      <c r="H55" s="2225"/>
    </row>
    <row r="56" spans="1:8" s="676" customFormat="1">
      <c r="A56" s="900" t="s">
        <v>1713</v>
      </c>
      <c r="B56" s="901">
        <v>0.56999999999999995</v>
      </c>
      <c r="C56" s="902" t="s">
        <v>1596</v>
      </c>
      <c r="D56" s="903">
        <v>320</v>
      </c>
      <c r="E56" s="698" t="s">
        <v>1714</v>
      </c>
      <c r="F56" s="903">
        <v>7</v>
      </c>
      <c r="G56" s="904">
        <v>112.85714285714286</v>
      </c>
      <c r="H56" s="905"/>
    </row>
    <row r="57" spans="1:8" s="676" customFormat="1">
      <c r="A57" s="906" t="s">
        <v>1715</v>
      </c>
      <c r="B57" s="907">
        <v>1.2</v>
      </c>
      <c r="C57" s="908" t="s">
        <v>1716</v>
      </c>
      <c r="D57" s="909">
        <v>380</v>
      </c>
      <c r="E57" s="703" t="s">
        <v>1714</v>
      </c>
      <c r="F57" s="909">
        <v>12.5</v>
      </c>
      <c r="G57" s="910">
        <v>142.85714285714286</v>
      </c>
      <c r="H57" s="911"/>
    </row>
    <row r="58" spans="1:8" s="676" customFormat="1">
      <c r="A58" s="906" t="s">
        <v>1717</v>
      </c>
      <c r="B58" s="907">
        <v>2.11</v>
      </c>
      <c r="C58" s="908" t="s">
        <v>1601</v>
      </c>
      <c r="D58" s="909">
        <v>750</v>
      </c>
      <c r="E58" s="703" t="s">
        <v>1714</v>
      </c>
      <c r="F58" s="909">
        <v>13</v>
      </c>
      <c r="G58" s="910">
        <v>200</v>
      </c>
      <c r="H58" s="911"/>
    </row>
    <row r="59" spans="1:8" s="676" customFormat="1">
      <c r="A59" s="906" t="s">
        <v>1718</v>
      </c>
      <c r="B59" s="907">
        <v>1.83</v>
      </c>
      <c r="C59" s="908" t="s">
        <v>1719</v>
      </c>
      <c r="D59" s="909">
        <v>280</v>
      </c>
      <c r="E59" s="703" t="s">
        <v>1714</v>
      </c>
      <c r="F59" s="909">
        <v>21.5</v>
      </c>
      <c r="G59" s="910">
        <v>437.14285714285717</v>
      </c>
      <c r="H59" s="911"/>
    </row>
    <row r="60" spans="1:8" s="676" customFormat="1">
      <c r="A60" s="906" t="s">
        <v>1720</v>
      </c>
      <c r="B60" s="907">
        <v>2.74</v>
      </c>
      <c r="C60" s="908" t="s">
        <v>1721</v>
      </c>
      <c r="D60" s="909">
        <v>350</v>
      </c>
      <c r="E60" s="703" t="s">
        <v>1714</v>
      </c>
      <c r="F60" s="909">
        <v>24</v>
      </c>
      <c r="G60" s="910">
        <v>478.57142857142861</v>
      </c>
      <c r="H60" s="911"/>
    </row>
    <row r="61" spans="1:8" s="676" customFormat="1">
      <c r="A61" s="906" t="s">
        <v>1722</v>
      </c>
      <c r="B61" s="907">
        <v>3.8</v>
      </c>
      <c r="C61" s="908" t="s">
        <v>1723</v>
      </c>
      <c r="D61" s="909">
        <v>450</v>
      </c>
      <c r="E61" s="703" t="s">
        <v>1714</v>
      </c>
      <c r="F61" s="909">
        <v>28.5</v>
      </c>
      <c r="G61" s="910">
        <v>537.14285714285722</v>
      </c>
      <c r="H61" s="911"/>
    </row>
    <row r="62" spans="1:8" s="676" customFormat="1" ht="11.25" customHeight="1">
      <c r="A62" s="906" t="s">
        <v>1724</v>
      </c>
      <c r="B62" s="907">
        <v>4.5</v>
      </c>
      <c r="C62" s="908" t="s">
        <v>1725</v>
      </c>
      <c r="D62" s="909">
        <v>540</v>
      </c>
      <c r="E62" s="703" t="s">
        <v>1714</v>
      </c>
      <c r="F62" s="909">
        <v>36</v>
      </c>
      <c r="G62" s="910">
        <v>718.57142857142867</v>
      </c>
      <c r="H62" s="911"/>
    </row>
    <row r="63" spans="1:8" s="676" customFormat="1" ht="12" customHeight="1" thickBot="1">
      <c r="A63" s="912" t="s">
        <v>1726</v>
      </c>
      <c r="B63" s="913">
        <v>8.3000000000000007</v>
      </c>
      <c r="C63" s="914" t="s">
        <v>1727</v>
      </c>
      <c r="D63" s="915">
        <v>650</v>
      </c>
      <c r="E63" s="916" t="s">
        <v>1714</v>
      </c>
      <c r="F63" s="915">
        <v>40.5</v>
      </c>
      <c r="G63" s="917">
        <v>992.85714285714289</v>
      </c>
      <c r="H63" s="918"/>
    </row>
    <row r="64" spans="1:8" s="895" customFormat="1" ht="12" customHeight="1" thickBot="1">
      <c r="A64" s="919"/>
      <c r="B64" s="920"/>
      <c r="C64" s="921"/>
      <c r="E64" s="761"/>
      <c r="G64" s="922"/>
      <c r="H64" s="923"/>
    </row>
    <row r="65" spans="1:8" s="676" customFormat="1" ht="57" thickBot="1">
      <c r="A65" s="686" t="s">
        <v>1441</v>
      </c>
      <c r="B65" s="687" t="s">
        <v>1658</v>
      </c>
      <c r="C65" s="688" t="s">
        <v>1443</v>
      </c>
      <c r="D65" s="689" t="s">
        <v>1444</v>
      </c>
      <c r="E65" s="690" t="s">
        <v>1445</v>
      </c>
      <c r="F65" s="688" t="s">
        <v>1446</v>
      </c>
      <c r="G65" s="691" t="s">
        <v>174</v>
      </c>
      <c r="H65" s="692" t="s">
        <v>1447</v>
      </c>
    </row>
    <row r="66" spans="1:8" ht="13.5" thickBot="1">
      <c r="A66" s="2226" t="s">
        <v>1728</v>
      </c>
      <c r="B66" s="1918"/>
      <c r="C66" s="1918"/>
      <c r="D66" s="1918"/>
      <c r="E66" s="1918"/>
      <c r="F66" s="1918"/>
      <c r="G66" s="1918"/>
      <c r="H66" s="1919"/>
    </row>
    <row r="67" spans="1:8" ht="11.25" customHeight="1">
      <c r="A67" s="924" t="s">
        <v>1729</v>
      </c>
      <c r="B67" s="925" t="s">
        <v>1730</v>
      </c>
      <c r="C67" s="926" t="s">
        <v>1465</v>
      </c>
      <c r="D67" s="927" t="s">
        <v>1731</v>
      </c>
      <c r="E67" s="698" t="s">
        <v>1714</v>
      </c>
      <c r="F67" s="927">
        <v>15.1</v>
      </c>
      <c r="G67" s="928">
        <v>7195.4357142857152</v>
      </c>
      <c r="H67" s="890"/>
    </row>
    <row r="68" spans="1:8" ht="11.25" customHeight="1">
      <c r="A68" s="929"/>
      <c r="B68" s="930" t="s">
        <v>1732</v>
      </c>
      <c r="C68" s="931" t="s">
        <v>1469</v>
      </c>
      <c r="D68" s="932" t="s">
        <v>1733</v>
      </c>
      <c r="E68" s="703" t="s">
        <v>1714</v>
      </c>
      <c r="F68" s="933">
        <v>14.9</v>
      </c>
      <c r="G68" s="934">
        <v>7242.4285714285725</v>
      </c>
      <c r="H68" s="894"/>
    </row>
    <row r="69" spans="1:8" ht="11.25" customHeight="1">
      <c r="A69" s="929"/>
      <c r="B69" s="930"/>
      <c r="C69" s="935" t="s">
        <v>1549</v>
      </c>
      <c r="D69" s="932"/>
      <c r="E69" s="703" t="s">
        <v>1714</v>
      </c>
      <c r="F69" s="933"/>
      <c r="G69" s="934">
        <v>7749.2142857142871</v>
      </c>
      <c r="H69" s="894"/>
    </row>
    <row r="70" spans="1:8" ht="11.25" customHeight="1">
      <c r="A70" s="929"/>
      <c r="B70" s="930"/>
      <c r="C70" s="935" t="s">
        <v>1734</v>
      </c>
      <c r="D70" s="932"/>
      <c r="E70" s="703" t="s">
        <v>1714</v>
      </c>
      <c r="F70" s="933"/>
      <c r="G70" s="934">
        <v>7749.2142857142871</v>
      </c>
      <c r="H70" s="894"/>
    </row>
    <row r="71" spans="1:8" ht="11.25" customHeight="1">
      <c r="A71" s="929"/>
      <c r="B71" s="930" t="s">
        <v>1735</v>
      </c>
      <c r="C71" s="931" t="s">
        <v>1472</v>
      </c>
      <c r="D71" s="936" t="s">
        <v>1736</v>
      </c>
      <c r="E71" s="703" t="s">
        <v>1714</v>
      </c>
      <c r="F71" s="930">
        <v>16.3</v>
      </c>
      <c r="G71" s="934">
        <v>7869</v>
      </c>
      <c r="H71" s="894"/>
    </row>
    <row r="72" spans="1:8" ht="11.25" customHeight="1">
      <c r="A72" s="929"/>
      <c r="B72" s="930"/>
      <c r="C72" s="931" t="s">
        <v>1546</v>
      </c>
      <c r="D72" s="936"/>
      <c r="E72" s="703" t="s">
        <v>1714</v>
      </c>
      <c r="F72" s="930"/>
      <c r="G72" s="934">
        <v>7242.4285714285725</v>
      </c>
      <c r="H72" s="894"/>
    </row>
    <row r="73" spans="1:8" ht="11.25" customHeight="1">
      <c r="A73" s="929"/>
      <c r="B73" s="930"/>
      <c r="C73" s="931" t="s">
        <v>1492</v>
      </c>
      <c r="D73" s="936"/>
      <c r="E73" s="703" t="s">
        <v>1714</v>
      </c>
      <c r="F73" s="930"/>
      <c r="G73" s="934">
        <v>7242.4285714285725</v>
      </c>
      <c r="H73" s="894"/>
    </row>
    <row r="74" spans="1:8" ht="11.25" customHeight="1">
      <c r="A74" s="929"/>
      <c r="B74" s="930"/>
      <c r="C74" s="937" t="s">
        <v>1737</v>
      </c>
      <c r="D74" s="936" t="s">
        <v>1738</v>
      </c>
      <c r="E74" s="703" t="s">
        <v>1714</v>
      </c>
      <c r="F74" s="930"/>
      <c r="G74" s="934">
        <v>7869</v>
      </c>
      <c r="H74" s="894"/>
    </row>
    <row r="75" spans="1:8" ht="11.25" customHeight="1" thickBot="1">
      <c r="A75" s="938"/>
      <c r="B75" s="939" t="s">
        <v>1739</v>
      </c>
      <c r="C75" s="940" t="s">
        <v>1740</v>
      </c>
      <c r="D75" s="941" t="s">
        <v>1738</v>
      </c>
      <c r="E75" s="703" t="s">
        <v>1714</v>
      </c>
      <c r="F75" s="939">
        <v>19.7</v>
      </c>
      <c r="G75" s="942">
        <v>7869</v>
      </c>
      <c r="H75" s="894"/>
    </row>
    <row r="76" spans="1:8">
      <c r="A76" s="924" t="s">
        <v>1741</v>
      </c>
      <c r="B76" s="925"/>
      <c r="C76" s="943" t="s">
        <v>1549</v>
      </c>
      <c r="D76" s="944"/>
      <c r="E76" s="703" t="s">
        <v>1714</v>
      </c>
      <c r="F76" s="925"/>
      <c r="G76" s="928">
        <v>10273.928571428572</v>
      </c>
      <c r="H76" s="894"/>
    </row>
    <row r="77" spans="1:8" ht="11.25" customHeight="1">
      <c r="A77" s="929"/>
      <c r="B77" s="945"/>
      <c r="C77" s="937" t="s">
        <v>1734</v>
      </c>
      <c r="D77" s="946"/>
      <c r="E77" s="703" t="s">
        <v>1714</v>
      </c>
      <c r="F77" s="945"/>
      <c r="G77" s="934">
        <v>10273.928571428572</v>
      </c>
      <c r="H77" s="894"/>
    </row>
    <row r="78" spans="1:8" ht="11.25" customHeight="1">
      <c r="A78" s="929"/>
      <c r="B78" s="930" t="s">
        <v>1742</v>
      </c>
      <c r="C78" s="935" t="s">
        <v>1472</v>
      </c>
      <c r="D78" s="936" t="s">
        <v>1743</v>
      </c>
      <c r="E78" s="703" t="s">
        <v>1714</v>
      </c>
      <c r="F78" s="930">
        <v>25.7</v>
      </c>
      <c r="G78" s="934">
        <v>10273.928571428572</v>
      </c>
      <c r="H78" s="894"/>
    </row>
    <row r="79" spans="1:8" ht="11.25" customHeight="1">
      <c r="A79" s="929"/>
      <c r="B79" s="930" t="s">
        <v>1744</v>
      </c>
      <c r="C79" s="935" t="s">
        <v>1555</v>
      </c>
      <c r="D79" s="936" t="s">
        <v>1745</v>
      </c>
      <c r="E79" s="703" t="s">
        <v>1714</v>
      </c>
      <c r="F79" s="930">
        <v>26.4</v>
      </c>
      <c r="G79" s="934">
        <v>10273.928571428572</v>
      </c>
      <c r="H79" s="894"/>
    </row>
    <row r="80" spans="1:8" ht="11.25" customHeight="1">
      <c r="A80" s="929"/>
      <c r="B80" s="930"/>
      <c r="C80" s="937" t="s">
        <v>1481</v>
      </c>
      <c r="D80" s="936"/>
      <c r="E80" s="703" t="s">
        <v>1714</v>
      </c>
      <c r="F80" s="930"/>
      <c r="G80" s="947">
        <v>13416</v>
      </c>
      <c r="H80" s="894"/>
    </row>
    <row r="81" spans="1:8" ht="11.25" customHeight="1">
      <c r="A81" s="929"/>
      <c r="B81" s="930"/>
      <c r="C81" s="937" t="s">
        <v>1746</v>
      </c>
      <c r="D81" s="936"/>
      <c r="E81" s="703" t="s">
        <v>1714</v>
      </c>
      <c r="F81" s="930"/>
      <c r="G81" s="947">
        <v>13766.142857142859</v>
      </c>
      <c r="H81" s="894"/>
    </row>
    <row r="82" spans="1:8" ht="11.25" customHeight="1">
      <c r="A82" s="929"/>
      <c r="B82" s="930"/>
      <c r="C82" s="937" t="s">
        <v>1484</v>
      </c>
      <c r="D82" s="936"/>
      <c r="E82" s="703" t="s">
        <v>1714</v>
      </c>
      <c r="F82" s="930"/>
      <c r="G82" s="947">
        <v>13416</v>
      </c>
      <c r="H82" s="894"/>
    </row>
    <row r="83" spans="1:8" ht="11.25" customHeight="1">
      <c r="A83" s="929"/>
      <c r="B83" s="930"/>
      <c r="C83" s="937" t="s">
        <v>1487</v>
      </c>
      <c r="D83" s="936"/>
      <c r="E83" s="703" t="s">
        <v>1714</v>
      </c>
      <c r="F83" s="930"/>
      <c r="G83" s="947">
        <v>13766.142857142859</v>
      </c>
      <c r="H83" s="894"/>
    </row>
    <row r="84" spans="1:8" ht="11.25" customHeight="1">
      <c r="A84" s="929"/>
      <c r="B84" s="930" t="s">
        <v>1747</v>
      </c>
      <c r="C84" s="935" t="s">
        <v>1748</v>
      </c>
      <c r="D84" s="936" t="s">
        <v>1749</v>
      </c>
      <c r="E84" s="703" t="s">
        <v>1714</v>
      </c>
      <c r="F84" s="930">
        <v>35.1</v>
      </c>
      <c r="G84" s="934">
        <v>12660.428571428574</v>
      </c>
      <c r="H84" s="894"/>
    </row>
    <row r="85" spans="1:8" ht="12" customHeight="1" thickBot="1">
      <c r="A85" s="938"/>
      <c r="B85" s="939" t="s">
        <v>1750</v>
      </c>
      <c r="C85" s="940" t="s">
        <v>1751</v>
      </c>
      <c r="D85" s="941" t="s">
        <v>1752</v>
      </c>
      <c r="E85" s="703" t="s">
        <v>1714</v>
      </c>
      <c r="F85" s="939">
        <v>39.1</v>
      </c>
      <c r="G85" s="942">
        <v>13056.642857142859</v>
      </c>
      <c r="H85" s="894"/>
    </row>
    <row r="86" spans="1:8" ht="11.25" customHeight="1">
      <c r="A86" s="924" t="s">
        <v>1753</v>
      </c>
      <c r="B86" s="925" t="s">
        <v>1754</v>
      </c>
      <c r="C86" s="926" t="s">
        <v>1475</v>
      </c>
      <c r="D86" s="944" t="s">
        <v>1755</v>
      </c>
      <c r="E86" s="703" t="s">
        <v>1714</v>
      </c>
      <c r="F86" s="925">
        <v>44</v>
      </c>
      <c r="G86" s="928">
        <v>14549.357142857145</v>
      </c>
      <c r="H86" s="894"/>
    </row>
    <row r="87" spans="1:8" ht="11.25" customHeight="1">
      <c r="A87" s="929"/>
      <c r="B87" s="933"/>
      <c r="C87" s="937" t="s">
        <v>1563</v>
      </c>
      <c r="D87" s="932"/>
      <c r="E87" s="703" t="s">
        <v>1714</v>
      </c>
      <c r="F87" s="933"/>
      <c r="G87" s="948">
        <v>14733.642857142859</v>
      </c>
      <c r="H87" s="894"/>
    </row>
    <row r="88" spans="1:8" ht="11.25" customHeight="1">
      <c r="A88" s="929"/>
      <c r="B88" s="930"/>
      <c r="C88" s="935" t="s">
        <v>1558</v>
      </c>
      <c r="D88" s="936"/>
      <c r="E88" s="703" t="s">
        <v>1714</v>
      </c>
      <c r="F88" s="930"/>
      <c r="G88" s="934">
        <v>14549.357142857145</v>
      </c>
      <c r="H88" s="894"/>
    </row>
    <row r="89" spans="1:8" ht="11.25" customHeight="1">
      <c r="A89" s="929"/>
      <c r="B89" s="930"/>
      <c r="C89" s="937" t="s">
        <v>1481</v>
      </c>
      <c r="D89" s="932"/>
      <c r="E89" s="703" t="s">
        <v>1714</v>
      </c>
      <c r="F89" s="933"/>
      <c r="G89" s="934">
        <v>16512</v>
      </c>
      <c r="H89" s="894"/>
    </row>
    <row r="90" spans="1:8" ht="11.25" customHeight="1">
      <c r="A90" s="929"/>
      <c r="B90" s="930" t="s">
        <v>1756</v>
      </c>
      <c r="C90" s="935" t="s">
        <v>1495</v>
      </c>
      <c r="D90" s="932" t="s">
        <v>1757</v>
      </c>
      <c r="E90" s="703" t="s">
        <v>1714</v>
      </c>
      <c r="F90" s="933">
        <v>44.3</v>
      </c>
      <c r="G90" s="934">
        <v>14733.642857142859</v>
      </c>
      <c r="H90" s="894"/>
    </row>
    <row r="91" spans="1:8" ht="11.25" customHeight="1">
      <c r="A91" s="929"/>
      <c r="B91" s="930"/>
      <c r="C91" s="937" t="s">
        <v>1746</v>
      </c>
      <c r="D91" s="932"/>
      <c r="E91" s="703" t="s">
        <v>1714</v>
      </c>
      <c r="F91" s="933"/>
      <c r="G91" s="934">
        <v>17175.428571428572</v>
      </c>
      <c r="H91" s="894"/>
    </row>
    <row r="92" spans="1:8" ht="11.25" customHeight="1">
      <c r="A92" s="929"/>
      <c r="B92" s="930" t="s">
        <v>1758</v>
      </c>
      <c r="C92" s="931" t="s">
        <v>1484</v>
      </c>
      <c r="D92" s="936" t="s">
        <v>1759</v>
      </c>
      <c r="E92" s="703" t="s">
        <v>1714</v>
      </c>
      <c r="F92" s="930">
        <v>48.4</v>
      </c>
      <c r="G92" s="934">
        <v>15964.302857142857</v>
      </c>
      <c r="H92" s="894"/>
    </row>
    <row r="93" spans="1:8" ht="11.25" customHeight="1">
      <c r="A93" s="929"/>
      <c r="B93" s="930"/>
      <c r="C93" s="949" t="s">
        <v>1487</v>
      </c>
      <c r="D93" s="936"/>
      <c r="E93" s="703" t="s">
        <v>1714</v>
      </c>
      <c r="F93" s="930"/>
      <c r="G93" s="934">
        <v>17175.428571428572</v>
      </c>
      <c r="H93" s="894"/>
    </row>
    <row r="94" spans="1:8" ht="11.25" customHeight="1">
      <c r="A94" s="929"/>
      <c r="B94" s="930"/>
      <c r="C94" s="937" t="s">
        <v>1760</v>
      </c>
      <c r="D94" s="936"/>
      <c r="E94" s="703" t="s">
        <v>1714</v>
      </c>
      <c r="F94" s="930"/>
      <c r="G94" s="934">
        <v>25210.285714285717</v>
      </c>
      <c r="H94" s="894"/>
    </row>
    <row r="95" spans="1:8" ht="11.25" customHeight="1">
      <c r="A95" s="929"/>
      <c r="B95" s="930"/>
      <c r="C95" s="937" t="s">
        <v>1761</v>
      </c>
      <c r="D95" s="936"/>
      <c r="E95" s="703" t="s">
        <v>1714</v>
      </c>
      <c r="F95" s="930"/>
      <c r="G95" s="934">
        <v>24952.285714285717</v>
      </c>
      <c r="H95" s="894"/>
    </row>
    <row r="96" spans="1:8" ht="11.25" customHeight="1">
      <c r="A96" s="929"/>
      <c r="B96" s="930"/>
      <c r="C96" s="937" t="s">
        <v>1762</v>
      </c>
      <c r="D96" s="936"/>
      <c r="E96" s="703" t="s">
        <v>1714</v>
      </c>
      <c r="F96" s="930"/>
      <c r="G96" s="934">
        <v>25320.857142857149</v>
      </c>
      <c r="H96" s="894"/>
    </row>
    <row r="97" spans="1:8" ht="12" customHeight="1" thickBot="1">
      <c r="A97" s="929"/>
      <c r="B97" s="950" t="s">
        <v>1763</v>
      </c>
      <c r="C97" s="951" t="s">
        <v>1764</v>
      </c>
      <c r="D97" s="952" t="s">
        <v>1765</v>
      </c>
      <c r="E97" s="703" t="s">
        <v>1714</v>
      </c>
      <c r="F97" s="950">
        <v>69.2</v>
      </c>
      <c r="G97" s="953">
        <v>26021.142857142859</v>
      </c>
      <c r="H97" s="894"/>
    </row>
    <row r="98" spans="1:8" ht="11.25" customHeight="1">
      <c r="A98" s="924" t="s">
        <v>1766</v>
      </c>
      <c r="B98" s="925"/>
      <c r="C98" s="943" t="s">
        <v>1475</v>
      </c>
      <c r="D98" s="944"/>
      <c r="E98" s="703" t="s">
        <v>1714</v>
      </c>
      <c r="F98" s="925"/>
      <c r="G98" s="928">
        <v>17230.71428571429</v>
      </c>
      <c r="H98" s="894"/>
    </row>
    <row r="99" spans="1:8" ht="12" customHeight="1">
      <c r="A99" s="929"/>
      <c r="B99" s="930" t="s">
        <v>1767</v>
      </c>
      <c r="C99" s="935" t="s">
        <v>1563</v>
      </c>
      <c r="D99" s="936" t="s">
        <v>1768</v>
      </c>
      <c r="E99" s="703" t="s">
        <v>1714</v>
      </c>
      <c r="F99" s="930">
        <v>92</v>
      </c>
      <c r="G99" s="934">
        <v>17304.428571428572</v>
      </c>
      <c r="H99" s="894"/>
    </row>
    <row r="100" spans="1:8">
      <c r="A100" s="929"/>
      <c r="B100" s="930"/>
      <c r="C100" s="937" t="s">
        <v>1558</v>
      </c>
      <c r="D100" s="936"/>
      <c r="E100" s="703" t="s">
        <v>1714</v>
      </c>
      <c r="F100" s="930"/>
      <c r="G100" s="934">
        <v>17230.71428571429</v>
      </c>
      <c r="H100" s="894"/>
    </row>
    <row r="101" spans="1:8">
      <c r="A101" s="929"/>
      <c r="B101" s="930" t="s">
        <v>1769</v>
      </c>
      <c r="C101" s="935" t="s">
        <v>1481</v>
      </c>
      <c r="D101" s="936" t="s">
        <v>1770</v>
      </c>
      <c r="E101" s="703" t="s">
        <v>1714</v>
      </c>
      <c r="F101" s="930">
        <v>95</v>
      </c>
      <c r="G101" s="934">
        <v>18603.642857142859</v>
      </c>
      <c r="H101" s="894"/>
    </row>
    <row r="102" spans="1:8">
      <c r="A102" s="929"/>
      <c r="B102" s="930"/>
      <c r="C102" s="937" t="s">
        <v>1495</v>
      </c>
      <c r="D102" s="936"/>
      <c r="E102" s="703" t="s">
        <v>1714</v>
      </c>
      <c r="F102" s="930"/>
      <c r="G102" s="934">
        <v>17304.428571428572</v>
      </c>
      <c r="H102" s="894"/>
    </row>
    <row r="103" spans="1:8">
      <c r="A103" s="929"/>
      <c r="B103" s="930"/>
      <c r="C103" s="949" t="s">
        <v>1746</v>
      </c>
      <c r="D103" s="936"/>
      <c r="E103" s="703" t="s">
        <v>1714</v>
      </c>
      <c r="F103" s="930"/>
      <c r="G103" s="934">
        <v>19211.785714285714</v>
      </c>
      <c r="H103" s="894"/>
    </row>
    <row r="104" spans="1:8">
      <c r="A104" s="929"/>
      <c r="B104" s="930"/>
      <c r="C104" s="949" t="s">
        <v>1484</v>
      </c>
      <c r="D104" s="936"/>
      <c r="E104" s="703" t="s">
        <v>1714</v>
      </c>
      <c r="F104" s="930"/>
      <c r="G104" s="934">
        <v>18603.642857142859</v>
      </c>
      <c r="H104" s="894"/>
    </row>
    <row r="105" spans="1:8">
      <c r="A105" s="929"/>
      <c r="B105" s="930"/>
      <c r="C105" s="949" t="s">
        <v>1487</v>
      </c>
      <c r="D105" s="936"/>
      <c r="E105" s="703" t="s">
        <v>1714</v>
      </c>
      <c r="F105" s="930"/>
      <c r="G105" s="934">
        <v>19479.000000000004</v>
      </c>
      <c r="H105" s="894"/>
    </row>
    <row r="106" spans="1:8">
      <c r="A106" s="929"/>
      <c r="B106" s="930" t="s">
        <v>1771</v>
      </c>
      <c r="C106" s="935" t="s">
        <v>1772</v>
      </c>
      <c r="D106" s="936" t="s">
        <v>1773</v>
      </c>
      <c r="E106" s="703" t="s">
        <v>1714</v>
      </c>
      <c r="F106" s="930">
        <v>107</v>
      </c>
      <c r="G106" s="934">
        <v>29531.785714285717</v>
      </c>
      <c r="H106" s="894"/>
    </row>
    <row r="107" spans="1:8" ht="12" thickBot="1">
      <c r="A107" s="938"/>
      <c r="B107" s="939" t="s">
        <v>1774</v>
      </c>
      <c r="C107" s="954" t="s">
        <v>1775</v>
      </c>
      <c r="D107" s="941" t="s">
        <v>1776</v>
      </c>
      <c r="E107" s="916" t="s">
        <v>1714</v>
      </c>
      <c r="F107" s="939"/>
      <c r="G107" s="942">
        <v>31125.857142857149</v>
      </c>
      <c r="H107" s="899"/>
    </row>
    <row r="108" spans="1:8" ht="13.5" thickBot="1">
      <c r="A108" s="2226" t="s">
        <v>1777</v>
      </c>
      <c r="B108" s="2227"/>
      <c r="C108" s="2227"/>
      <c r="D108" s="2227"/>
      <c r="E108" s="2227"/>
      <c r="F108" s="2227"/>
      <c r="G108" s="2227"/>
      <c r="H108" s="2228"/>
    </row>
    <row r="109" spans="1:8" ht="12.75">
      <c r="A109" s="955" t="s">
        <v>1778</v>
      </c>
      <c r="B109" s="956"/>
      <c r="C109" s="957" t="s">
        <v>1465</v>
      </c>
      <c r="D109" s="956"/>
      <c r="E109" s="750" t="s">
        <v>1779</v>
      </c>
      <c r="F109" s="956"/>
      <c r="G109" s="958">
        <v>6597.4285714285725</v>
      </c>
      <c r="H109" s="959"/>
    </row>
    <row r="110" spans="1:8" ht="12.75">
      <c r="A110" s="960"/>
      <c r="B110" s="961"/>
      <c r="C110" s="962" t="s">
        <v>1549</v>
      </c>
      <c r="D110" s="961"/>
      <c r="E110" s="706" t="s">
        <v>1779</v>
      </c>
      <c r="F110" s="961"/>
      <c r="G110" s="963">
        <v>7224</v>
      </c>
      <c r="H110" s="964"/>
    </row>
    <row r="111" spans="1:8" ht="12" customHeight="1">
      <c r="A111" s="929"/>
      <c r="B111" s="930" t="s">
        <v>1780</v>
      </c>
      <c r="C111" s="965" t="s">
        <v>1469</v>
      </c>
      <c r="D111" s="930" t="s">
        <v>1781</v>
      </c>
      <c r="E111" s="706" t="s">
        <v>1779</v>
      </c>
      <c r="F111" s="891">
        <v>15</v>
      </c>
      <c r="G111" s="966">
        <v>6597.4285714285725</v>
      </c>
      <c r="H111" s="894"/>
    </row>
    <row r="112" spans="1:8" ht="12" customHeight="1">
      <c r="A112" s="929"/>
      <c r="B112" s="930"/>
      <c r="C112" s="967" t="s">
        <v>1734</v>
      </c>
      <c r="D112" s="930"/>
      <c r="E112" s="706" t="s">
        <v>1779</v>
      </c>
      <c r="F112" s="891"/>
      <c r="G112" s="966">
        <v>7224</v>
      </c>
      <c r="H112" s="894"/>
    </row>
    <row r="113" spans="1:8" ht="11.25" customHeight="1">
      <c r="A113" s="960"/>
      <c r="B113" s="930" t="s">
        <v>1782</v>
      </c>
      <c r="C113" s="965" t="s">
        <v>1472</v>
      </c>
      <c r="D113" s="930" t="s">
        <v>1783</v>
      </c>
      <c r="E113" s="706" t="s">
        <v>1779</v>
      </c>
      <c r="F113" s="891">
        <v>16</v>
      </c>
      <c r="G113" s="966">
        <v>7224</v>
      </c>
      <c r="H113" s="894"/>
    </row>
    <row r="114" spans="1:8" ht="11.25" customHeight="1">
      <c r="A114" s="960"/>
      <c r="B114" s="930" t="s">
        <v>1784</v>
      </c>
      <c r="C114" s="965" t="s">
        <v>1555</v>
      </c>
      <c r="D114" s="930" t="s">
        <v>1785</v>
      </c>
      <c r="E114" s="706" t="s">
        <v>1779</v>
      </c>
      <c r="F114" s="891">
        <v>18</v>
      </c>
      <c r="G114" s="966">
        <v>7224</v>
      </c>
      <c r="H114" s="894"/>
    </row>
    <row r="115" spans="1:8" ht="11.25" customHeight="1">
      <c r="A115" s="960"/>
      <c r="B115" s="930"/>
      <c r="C115" s="967" t="s">
        <v>1481</v>
      </c>
      <c r="D115" s="930"/>
      <c r="E115" s="706" t="s">
        <v>1779</v>
      </c>
      <c r="F115" s="891"/>
      <c r="G115" s="966">
        <v>9748.7142857142862</v>
      </c>
      <c r="H115" s="894"/>
    </row>
    <row r="116" spans="1:8" ht="11.25" customHeight="1">
      <c r="A116" s="960"/>
      <c r="B116" s="930"/>
      <c r="C116" s="967" t="s">
        <v>1746</v>
      </c>
      <c r="D116" s="930"/>
      <c r="E116" s="706" t="s">
        <v>1779</v>
      </c>
      <c r="F116" s="891"/>
      <c r="G116" s="966">
        <v>10135.714285714286</v>
      </c>
      <c r="H116" s="894"/>
    </row>
    <row r="117" spans="1:8" ht="11.25" customHeight="1">
      <c r="A117" s="960"/>
      <c r="B117" s="930"/>
      <c r="C117" s="962" t="s">
        <v>1484</v>
      </c>
      <c r="D117" s="930"/>
      <c r="E117" s="706" t="s">
        <v>1779</v>
      </c>
      <c r="F117" s="891"/>
      <c r="G117" s="966">
        <v>10467.428571428572</v>
      </c>
      <c r="H117" s="894"/>
    </row>
    <row r="118" spans="1:8" ht="11.25" customHeight="1">
      <c r="A118" s="960"/>
      <c r="B118" s="930"/>
      <c r="C118" s="962" t="s">
        <v>1487</v>
      </c>
      <c r="D118" s="930"/>
      <c r="E118" s="706" t="s">
        <v>1779</v>
      </c>
      <c r="F118" s="891"/>
      <c r="G118" s="966">
        <v>10799.142857142859</v>
      </c>
      <c r="H118" s="894"/>
    </row>
    <row r="119" spans="1:8" ht="11.25" customHeight="1">
      <c r="A119" s="960"/>
      <c r="B119" s="930" t="s">
        <v>1786</v>
      </c>
      <c r="C119" s="965" t="s">
        <v>1748</v>
      </c>
      <c r="D119" s="930" t="s">
        <v>1787</v>
      </c>
      <c r="E119" s="706" t="s">
        <v>1779</v>
      </c>
      <c r="F119" s="891">
        <v>24</v>
      </c>
      <c r="G119" s="966">
        <v>10467.428571428572</v>
      </c>
      <c r="H119" s="894"/>
    </row>
    <row r="120" spans="1:8" ht="12" customHeight="1" thickBot="1">
      <c r="A120" s="968"/>
      <c r="B120" s="939" t="s">
        <v>1788</v>
      </c>
      <c r="C120" s="969" t="s">
        <v>1751</v>
      </c>
      <c r="D120" s="939" t="s">
        <v>1789</v>
      </c>
      <c r="E120" s="712" t="s">
        <v>1779</v>
      </c>
      <c r="F120" s="896">
        <v>27</v>
      </c>
      <c r="G120" s="970">
        <v>10762.285714285716</v>
      </c>
      <c r="H120" s="894"/>
    </row>
    <row r="121" spans="1:8" ht="12" customHeight="1">
      <c r="A121" s="955" t="s">
        <v>1790</v>
      </c>
      <c r="B121" s="957"/>
      <c r="C121" s="971" t="s">
        <v>1475</v>
      </c>
      <c r="D121" s="957"/>
      <c r="E121" s="750" t="s">
        <v>1779</v>
      </c>
      <c r="F121" s="972"/>
      <c r="G121" s="973">
        <v>9030</v>
      </c>
      <c r="H121" s="894"/>
    </row>
    <row r="122" spans="1:8" ht="12" customHeight="1">
      <c r="A122" s="960"/>
      <c r="B122" s="930"/>
      <c r="C122" s="962" t="s">
        <v>1563</v>
      </c>
      <c r="D122" s="930"/>
      <c r="E122" s="706" t="s">
        <v>1779</v>
      </c>
      <c r="F122" s="891"/>
      <c r="G122" s="974">
        <v>9122.1428571428569</v>
      </c>
      <c r="H122" s="894"/>
    </row>
    <row r="123" spans="1:8" ht="12" customHeight="1">
      <c r="A123" s="960"/>
      <c r="B123" s="930"/>
      <c r="C123" s="975" t="s">
        <v>1558</v>
      </c>
      <c r="D123" s="930"/>
      <c r="E123" s="706" t="s">
        <v>1779</v>
      </c>
      <c r="F123" s="891"/>
      <c r="G123" s="976">
        <v>8882.5714285714294</v>
      </c>
      <c r="H123" s="894"/>
    </row>
    <row r="124" spans="1:8">
      <c r="A124" s="960"/>
      <c r="B124" s="930" t="s">
        <v>1791</v>
      </c>
      <c r="C124" s="975" t="s">
        <v>1495</v>
      </c>
      <c r="D124" s="930" t="s">
        <v>1792</v>
      </c>
      <c r="E124" s="706" t="s">
        <v>1779</v>
      </c>
      <c r="F124" s="891">
        <v>27</v>
      </c>
      <c r="G124" s="976">
        <v>8993.1428571428569</v>
      </c>
      <c r="H124" s="894"/>
    </row>
    <row r="125" spans="1:8">
      <c r="A125" s="960"/>
      <c r="B125" s="930"/>
      <c r="C125" s="962" t="s">
        <v>1567</v>
      </c>
      <c r="D125" s="930"/>
      <c r="E125" s="706" t="s">
        <v>1779</v>
      </c>
      <c r="F125" s="891"/>
      <c r="G125" s="976">
        <v>13204.071428571429</v>
      </c>
      <c r="H125" s="894"/>
    </row>
    <row r="126" spans="1:8">
      <c r="A126" s="960"/>
      <c r="B126" s="930"/>
      <c r="C126" s="962" t="s">
        <v>1760</v>
      </c>
      <c r="D126" s="930"/>
      <c r="E126" s="706" t="s">
        <v>1779</v>
      </c>
      <c r="F126" s="891"/>
      <c r="G126" s="976">
        <v>16512</v>
      </c>
      <c r="H126" s="894"/>
    </row>
    <row r="127" spans="1:8">
      <c r="A127" s="960"/>
      <c r="B127" s="930"/>
      <c r="C127" s="977" t="s">
        <v>1772</v>
      </c>
      <c r="D127" s="930"/>
      <c r="E127" s="706" t="s">
        <v>1779</v>
      </c>
      <c r="F127" s="891"/>
      <c r="G127" s="974">
        <v>13213.285714285716</v>
      </c>
      <c r="H127" s="894"/>
    </row>
    <row r="128" spans="1:8">
      <c r="A128" s="960"/>
      <c r="B128" s="930"/>
      <c r="C128" s="962" t="s">
        <v>1761</v>
      </c>
      <c r="D128" s="930"/>
      <c r="E128" s="706" t="s">
        <v>1779</v>
      </c>
      <c r="F128" s="891"/>
      <c r="G128" s="974">
        <v>15719.571428571429</v>
      </c>
      <c r="H128" s="894"/>
    </row>
    <row r="129" spans="1:8">
      <c r="A129" s="960"/>
      <c r="B129" s="930" t="s">
        <v>1793</v>
      </c>
      <c r="C129" s="965" t="s">
        <v>1794</v>
      </c>
      <c r="D129" s="930" t="s">
        <v>1795</v>
      </c>
      <c r="E129" s="706" t="s">
        <v>1779</v>
      </c>
      <c r="F129" s="891">
        <v>36</v>
      </c>
      <c r="G129" s="974">
        <v>13102.714285714286</v>
      </c>
      <c r="H129" s="894"/>
    </row>
    <row r="130" spans="1:8">
      <c r="A130" s="960"/>
      <c r="B130" s="930"/>
      <c r="C130" s="962" t="s">
        <v>1762</v>
      </c>
      <c r="D130" s="930"/>
      <c r="E130" s="706" t="s">
        <v>1779</v>
      </c>
      <c r="F130" s="891"/>
      <c r="G130" s="974">
        <v>16567.285714285714</v>
      </c>
      <c r="H130" s="894"/>
    </row>
    <row r="131" spans="1:8">
      <c r="A131" s="960"/>
      <c r="B131" s="930" t="s">
        <v>1796</v>
      </c>
      <c r="C131" s="965" t="s">
        <v>1797</v>
      </c>
      <c r="D131" s="930" t="s">
        <v>1798</v>
      </c>
      <c r="E131" s="706" t="s">
        <v>1779</v>
      </c>
      <c r="F131" s="891">
        <v>45</v>
      </c>
      <c r="G131" s="974">
        <v>15480</v>
      </c>
      <c r="H131" s="894"/>
    </row>
    <row r="132" spans="1:8" ht="12" thickBot="1">
      <c r="A132" s="968"/>
      <c r="B132" s="939" t="s">
        <v>1799</v>
      </c>
      <c r="C132" s="969" t="s">
        <v>1764</v>
      </c>
      <c r="D132" s="939" t="s">
        <v>1800</v>
      </c>
      <c r="E132" s="712" t="s">
        <v>1779</v>
      </c>
      <c r="F132" s="896">
        <v>50</v>
      </c>
      <c r="G132" s="978">
        <v>17544</v>
      </c>
      <c r="H132" s="894"/>
    </row>
    <row r="133" spans="1:8">
      <c r="A133" s="955" t="s">
        <v>1801</v>
      </c>
      <c r="B133" s="925" t="s">
        <v>1802</v>
      </c>
      <c r="C133" s="979" t="s">
        <v>1475</v>
      </c>
      <c r="D133" s="925" t="s">
        <v>1803</v>
      </c>
      <c r="E133" s="750" t="s">
        <v>1779</v>
      </c>
      <c r="F133" s="887">
        <v>27</v>
      </c>
      <c r="G133" s="980">
        <v>11978.571428571429</v>
      </c>
      <c r="H133" s="894"/>
    </row>
    <row r="134" spans="1:8">
      <c r="A134" s="960"/>
      <c r="B134" s="930" t="s">
        <v>1804</v>
      </c>
      <c r="C134" s="975" t="s">
        <v>1563</v>
      </c>
      <c r="D134" s="930" t="s">
        <v>1805</v>
      </c>
      <c r="E134" s="706" t="s">
        <v>1779</v>
      </c>
      <c r="F134" s="891">
        <v>29</v>
      </c>
      <c r="G134" s="974">
        <v>12153.642857142859</v>
      </c>
      <c r="H134" s="894"/>
    </row>
    <row r="135" spans="1:8">
      <c r="A135" s="960"/>
      <c r="B135" s="930"/>
      <c r="C135" s="962" t="s">
        <v>1558</v>
      </c>
      <c r="D135" s="930"/>
      <c r="E135" s="706"/>
      <c r="F135" s="891"/>
      <c r="G135" s="974">
        <v>11978.571428571429</v>
      </c>
      <c r="H135" s="894"/>
    </row>
    <row r="136" spans="1:8">
      <c r="A136" s="960"/>
      <c r="B136" s="930" t="s">
        <v>1806</v>
      </c>
      <c r="C136" s="975" t="s">
        <v>1481</v>
      </c>
      <c r="D136" s="930" t="s">
        <v>1807</v>
      </c>
      <c r="E136" s="706" t="s">
        <v>1779</v>
      </c>
      <c r="F136" s="891">
        <v>30</v>
      </c>
      <c r="G136" s="974">
        <v>13393.885714285714</v>
      </c>
      <c r="H136" s="894"/>
    </row>
    <row r="137" spans="1:8">
      <c r="A137" s="960"/>
      <c r="B137" s="950"/>
      <c r="C137" s="962" t="s">
        <v>1495</v>
      </c>
      <c r="D137" s="950"/>
      <c r="E137" s="772"/>
      <c r="F137" s="981"/>
      <c r="G137" s="974">
        <v>12153.642857142859</v>
      </c>
      <c r="H137" s="894"/>
    </row>
    <row r="138" spans="1:8">
      <c r="A138" s="960"/>
      <c r="B138" s="950"/>
      <c r="C138" s="975" t="s">
        <v>1746</v>
      </c>
      <c r="D138" s="950"/>
      <c r="E138" s="772"/>
      <c r="F138" s="981"/>
      <c r="G138" s="974">
        <v>13784.571428571429</v>
      </c>
      <c r="H138" s="894"/>
    </row>
    <row r="139" spans="1:8">
      <c r="A139" s="960"/>
      <c r="B139" s="950"/>
      <c r="C139" s="975" t="s">
        <v>1484</v>
      </c>
      <c r="D139" s="950"/>
      <c r="E139" s="772"/>
      <c r="F139" s="981"/>
      <c r="G139" s="974">
        <v>13618.714285714288</v>
      </c>
      <c r="H139" s="894"/>
    </row>
    <row r="140" spans="1:8">
      <c r="A140" s="960"/>
      <c r="B140" s="950"/>
      <c r="C140" s="962" t="s">
        <v>1567</v>
      </c>
      <c r="D140" s="950"/>
      <c r="E140" s="772"/>
      <c r="F140" s="981"/>
      <c r="G140" s="974">
        <v>15538.971428571429</v>
      </c>
      <c r="H140" s="894"/>
    </row>
    <row r="141" spans="1:8">
      <c r="A141" s="960"/>
      <c r="B141" s="950" t="s">
        <v>1808</v>
      </c>
      <c r="C141" s="975" t="s">
        <v>1487</v>
      </c>
      <c r="D141" s="950" t="s">
        <v>1809</v>
      </c>
      <c r="E141" s="772" t="s">
        <v>1779</v>
      </c>
      <c r="F141" s="981">
        <v>33</v>
      </c>
      <c r="G141" s="974">
        <v>13987.285714285716</v>
      </c>
      <c r="H141" s="894"/>
    </row>
    <row r="142" spans="1:8" ht="12" thickBot="1">
      <c r="A142" s="968"/>
      <c r="B142" s="939" t="s">
        <v>1810</v>
      </c>
      <c r="C142" s="982" t="s">
        <v>1772</v>
      </c>
      <c r="D142" s="939" t="s">
        <v>1811</v>
      </c>
      <c r="E142" s="712" t="s">
        <v>1779</v>
      </c>
      <c r="F142" s="896">
        <v>37</v>
      </c>
      <c r="G142" s="978">
        <v>15538.971428571429</v>
      </c>
      <c r="H142" s="894"/>
    </row>
    <row r="143" spans="1:8">
      <c r="A143" s="960" t="s">
        <v>1812</v>
      </c>
      <c r="B143" s="933" t="s">
        <v>1813</v>
      </c>
      <c r="C143" s="983" t="s">
        <v>1760</v>
      </c>
      <c r="D143" s="933"/>
      <c r="E143" s="778" t="s">
        <v>1779</v>
      </c>
      <c r="F143" s="984"/>
      <c r="G143" s="976">
        <v>19331.571428571431</v>
      </c>
      <c r="H143" s="894"/>
    </row>
    <row r="144" spans="1:8">
      <c r="A144" s="960"/>
      <c r="B144" s="930" t="s">
        <v>1814</v>
      </c>
      <c r="C144" s="962" t="s">
        <v>1761</v>
      </c>
      <c r="D144" s="930"/>
      <c r="E144" s="706" t="s">
        <v>1779</v>
      </c>
      <c r="F144" s="891"/>
      <c r="G144" s="976">
        <v>20879.571428571431</v>
      </c>
      <c r="H144" s="894"/>
    </row>
    <row r="145" spans="1:9">
      <c r="A145" s="960"/>
      <c r="B145" s="950" t="s">
        <v>1815</v>
      </c>
      <c r="C145" s="985" t="s">
        <v>1762</v>
      </c>
      <c r="D145" s="950" t="s">
        <v>1816</v>
      </c>
      <c r="E145" s="772" t="s">
        <v>1779</v>
      </c>
      <c r="F145" s="981">
        <v>75</v>
      </c>
      <c r="G145" s="986">
        <v>21727.285714285717</v>
      </c>
      <c r="H145" s="894"/>
    </row>
    <row r="146" spans="1:9">
      <c r="A146" s="960"/>
      <c r="B146" s="921"/>
      <c r="C146" s="987"/>
      <c r="D146" s="921"/>
      <c r="E146" s="761"/>
      <c r="F146" s="895"/>
      <c r="G146" s="988"/>
      <c r="H146" s="895"/>
      <c r="I146" s="895"/>
    </row>
    <row r="147" spans="1:9">
      <c r="A147" s="960"/>
      <c r="B147" s="921"/>
      <c r="C147" s="987"/>
      <c r="D147" s="921"/>
      <c r="E147" s="761"/>
      <c r="F147" s="895"/>
      <c r="G147" s="988"/>
      <c r="H147" s="895"/>
      <c r="I147" s="895"/>
    </row>
    <row r="148" spans="1:9">
      <c r="A148" s="960"/>
      <c r="B148" s="921"/>
      <c r="C148" s="987"/>
      <c r="D148" s="921"/>
      <c r="E148" s="761"/>
      <c r="F148" s="895"/>
      <c r="G148" s="988"/>
      <c r="H148" s="895"/>
      <c r="I148" s="895"/>
    </row>
    <row r="150" spans="1:9">
      <c r="B150" s="990"/>
    </row>
    <row r="151" spans="1:9" ht="11.1" customHeight="1"/>
    <row r="152" spans="1:9" ht="11.1" customHeight="1"/>
    <row r="153" spans="1:9" ht="11.1" customHeight="1"/>
    <row r="199" spans="5:5">
      <c r="E199" s="799"/>
    </row>
    <row r="200" spans="5:5">
      <c r="E200" s="799"/>
    </row>
    <row r="201" spans="5:5">
      <c r="E201" s="799"/>
    </row>
    <row r="202" spans="5:5">
      <c r="E202" s="799"/>
    </row>
    <row r="203" spans="5:5">
      <c r="E203" s="799"/>
    </row>
    <row r="204" spans="5:5">
      <c r="E204" s="799"/>
    </row>
    <row r="205" spans="5:5">
      <c r="E205" s="799"/>
    </row>
    <row r="206" spans="5:5">
      <c r="E206" s="799"/>
    </row>
    <row r="207" spans="5:5">
      <c r="E207" s="799"/>
    </row>
    <row r="208" spans="5:5">
      <c r="E208" s="799"/>
    </row>
    <row r="209" spans="5:5">
      <c r="E209" s="799"/>
    </row>
    <row r="210" spans="5:5">
      <c r="E210" s="799"/>
    </row>
    <row r="211" spans="5:5">
      <c r="E211" s="799"/>
    </row>
    <row r="212" spans="5:5">
      <c r="E212" s="799"/>
    </row>
    <row r="213" spans="5:5">
      <c r="E213" s="799"/>
    </row>
    <row r="214" spans="5:5">
      <c r="E214" s="799"/>
    </row>
    <row r="215" spans="5:5">
      <c r="E215" s="799"/>
    </row>
    <row r="216" spans="5:5">
      <c r="E216" s="799"/>
    </row>
    <row r="217" spans="5:5">
      <c r="E217" s="799"/>
    </row>
    <row r="218" spans="5:5">
      <c r="E218" s="799"/>
    </row>
    <row r="219" spans="5:5">
      <c r="E219" s="799"/>
    </row>
    <row r="220" spans="5:5">
      <c r="E220" s="799"/>
    </row>
    <row r="221" spans="5:5">
      <c r="E221" s="799"/>
    </row>
    <row r="222" spans="5:5">
      <c r="E222" s="799"/>
    </row>
    <row r="223" spans="5:5">
      <c r="E223" s="799"/>
    </row>
    <row r="224" spans="5:5">
      <c r="E224" s="799"/>
    </row>
    <row r="225" spans="5:5">
      <c r="E225" s="799"/>
    </row>
    <row r="226" spans="5:5">
      <c r="E226" s="799"/>
    </row>
    <row r="227" spans="5:5">
      <c r="E227" s="799"/>
    </row>
    <row r="228" spans="5:5">
      <c r="E228" s="799"/>
    </row>
    <row r="229" spans="5:5">
      <c r="E229" s="799"/>
    </row>
    <row r="230" spans="5:5">
      <c r="E230" s="799"/>
    </row>
  </sheetData>
  <mergeCells count="17">
    <mergeCell ref="A45:A50"/>
    <mergeCell ref="A51:A54"/>
    <mergeCell ref="A55:H55"/>
    <mergeCell ref="A66:H66"/>
    <mergeCell ref="A108:H108"/>
    <mergeCell ref="A20:A22"/>
    <mergeCell ref="A23:A25"/>
    <mergeCell ref="A26:A29"/>
    <mergeCell ref="A30:A33"/>
    <mergeCell ref="A34:A38"/>
    <mergeCell ref="A39:A44"/>
    <mergeCell ref="A6:H6"/>
    <mergeCell ref="A7:A9"/>
    <mergeCell ref="A10:A12"/>
    <mergeCell ref="A13:A15"/>
    <mergeCell ref="A16:A19"/>
    <mergeCell ref="A1:H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7"/>
  <sheetViews>
    <sheetView workbookViewId="0">
      <selection activeCell="J26" sqref="J26"/>
    </sheetView>
  </sheetViews>
  <sheetFormatPr defaultColWidth="8.7109375" defaultRowHeight="11.25"/>
  <cols>
    <col min="1" max="1" width="14.7109375" style="799" bestFit="1" customWidth="1"/>
    <col min="2" max="2" width="11.5703125" style="1119" bestFit="1" customWidth="1"/>
    <col min="3" max="3" width="12.28515625" style="990" customWidth="1"/>
    <col min="4" max="4" width="9.28515625" style="990" bestFit="1" customWidth="1"/>
    <col min="5" max="5" width="11" style="799" customWidth="1"/>
    <col min="6" max="6" width="7" style="990" customWidth="1"/>
    <col min="7" max="7" width="10.85546875" style="990" customWidth="1"/>
    <col min="8" max="8" width="19" style="799" customWidth="1"/>
    <col min="9" max="9" width="8.7109375" style="799"/>
    <col min="10" max="11" width="40.7109375" style="1081" customWidth="1"/>
    <col min="12" max="16384" width="8.7109375" style="799"/>
  </cols>
  <sheetData>
    <row r="1" spans="1:11" s="676" customFormat="1" ht="12.75" customHeight="1">
      <c r="A1" s="2141" t="s">
        <v>2198</v>
      </c>
      <c r="B1" s="2142"/>
      <c r="C1" s="2142"/>
      <c r="D1" s="2142"/>
      <c r="E1" s="2142"/>
      <c r="F1" s="2142"/>
      <c r="G1" s="2142"/>
      <c r="H1" s="2143"/>
      <c r="J1" s="804"/>
      <c r="K1" s="804"/>
    </row>
    <row r="2" spans="1:11" s="676" customFormat="1" ht="12.75" customHeight="1">
      <c r="A2" s="2144"/>
      <c r="B2" s="2145"/>
      <c r="C2" s="2145"/>
      <c r="D2" s="2145"/>
      <c r="E2" s="2145"/>
      <c r="F2" s="2145"/>
      <c r="G2" s="2145"/>
      <c r="H2" s="2146"/>
      <c r="J2" s="804"/>
      <c r="K2" s="804"/>
    </row>
    <row r="3" spans="1:11" s="676" customFormat="1" ht="12.75" customHeight="1">
      <c r="A3" s="2144"/>
      <c r="B3" s="2145"/>
      <c r="C3" s="2145"/>
      <c r="D3" s="2145"/>
      <c r="E3" s="2145"/>
      <c r="F3" s="2145"/>
      <c r="G3" s="2145"/>
      <c r="H3" s="2146"/>
      <c r="J3" s="804"/>
      <c r="K3" s="804"/>
    </row>
    <row r="4" spans="1:11" s="676" customFormat="1" ht="31.5" customHeight="1" thickBot="1">
      <c r="A4" s="2147"/>
      <c r="B4" s="2148"/>
      <c r="C4" s="2148"/>
      <c r="D4" s="2148"/>
      <c r="E4" s="2148"/>
      <c r="F4" s="2148"/>
      <c r="G4" s="2148"/>
      <c r="H4" s="2149"/>
      <c r="J4" s="804"/>
      <c r="K4" s="804"/>
    </row>
    <row r="5" spans="1:11" s="994" customFormat="1" ht="34.5" thickBot="1">
      <c r="A5" s="686" t="s">
        <v>1441</v>
      </c>
      <c r="B5" s="687" t="s">
        <v>1658</v>
      </c>
      <c r="C5" s="688" t="s">
        <v>1443</v>
      </c>
      <c r="D5" s="689" t="s">
        <v>1444</v>
      </c>
      <c r="E5" s="690" t="s">
        <v>1445</v>
      </c>
      <c r="F5" s="688" t="s">
        <v>1446</v>
      </c>
      <c r="G5" s="691" t="s">
        <v>174</v>
      </c>
      <c r="H5" s="993" t="s">
        <v>1447</v>
      </c>
      <c r="J5" s="995"/>
      <c r="K5" s="995"/>
    </row>
    <row r="6" spans="1:11" s="994" customFormat="1" ht="12" thickBot="1">
      <c r="A6" s="2229" t="s">
        <v>1817</v>
      </c>
      <c r="B6" s="2230"/>
      <c r="C6" s="2230"/>
      <c r="D6" s="2230"/>
      <c r="E6" s="2230"/>
      <c r="F6" s="2230"/>
      <c r="G6" s="2230"/>
      <c r="H6" s="2231"/>
      <c r="J6" s="995"/>
      <c r="K6" s="995"/>
    </row>
    <row r="7" spans="1:11" s="994" customFormat="1">
      <c r="A7" s="996" t="s">
        <v>1818</v>
      </c>
      <c r="B7" s="997">
        <v>2</v>
      </c>
      <c r="C7" s="998" t="s">
        <v>1465</v>
      </c>
      <c r="D7" s="999">
        <v>90</v>
      </c>
      <c r="E7" s="750" t="s">
        <v>1473</v>
      </c>
      <c r="F7" s="1000">
        <v>14.8</v>
      </c>
      <c r="G7" s="783">
        <v>9359.9485714285711</v>
      </c>
      <c r="H7" s="2232"/>
      <c r="J7" s="995"/>
      <c r="K7" s="995"/>
    </row>
    <row r="8" spans="1:11" s="994" customFormat="1">
      <c r="A8" s="1001" t="s">
        <v>1819</v>
      </c>
      <c r="B8" s="1002">
        <v>4</v>
      </c>
      <c r="C8" s="1003" t="s">
        <v>1469</v>
      </c>
      <c r="D8" s="1004">
        <v>110</v>
      </c>
      <c r="E8" s="706" t="s">
        <v>1473</v>
      </c>
      <c r="F8" s="1005">
        <v>18</v>
      </c>
      <c r="G8" s="787">
        <v>10320.674999999999</v>
      </c>
      <c r="H8" s="2233"/>
      <c r="J8" s="995"/>
      <c r="K8" s="995"/>
    </row>
    <row r="9" spans="1:11" s="994" customFormat="1">
      <c r="A9" s="1001" t="s">
        <v>1820</v>
      </c>
      <c r="B9" s="1002">
        <v>8</v>
      </c>
      <c r="C9" s="1003" t="s">
        <v>1475</v>
      </c>
      <c r="D9" s="1006">
        <v>110</v>
      </c>
      <c r="E9" s="706" t="s">
        <v>1473</v>
      </c>
      <c r="F9" s="1005">
        <v>34</v>
      </c>
      <c r="G9" s="1007">
        <v>15214.401428571429</v>
      </c>
      <c r="H9" s="2233"/>
      <c r="J9" s="995"/>
      <c r="K9" s="995"/>
    </row>
    <row r="10" spans="1:11" s="994" customFormat="1" ht="12" thickBot="1">
      <c r="A10" s="1008" t="s">
        <v>1821</v>
      </c>
      <c r="B10" s="1009">
        <v>10</v>
      </c>
      <c r="C10" s="1010" t="s">
        <v>1475</v>
      </c>
      <c r="D10" s="1011">
        <v>110</v>
      </c>
      <c r="E10" s="712" t="s">
        <v>1473</v>
      </c>
      <c r="F10" s="1012">
        <v>40</v>
      </c>
      <c r="G10" s="1013">
        <v>16346.543571428572</v>
      </c>
      <c r="H10" s="2234"/>
      <c r="J10" s="995"/>
      <c r="K10" s="995"/>
    </row>
    <row r="11" spans="1:11" s="994" customFormat="1" ht="12" thickBot="1">
      <c r="A11" s="2235" t="s">
        <v>1822</v>
      </c>
      <c r="B11" s="2236"/>
      <c r="C11" s="2236"/>
      <c r="D11" s="2236"/>
      <c r="E11" s="2236"/>
      <c r="F11" s="2236"/>
      <c r="G11" s="2236"/>
      <c r="H11" s="2237"/>
      <c r="J11" s="995"/>
      <c r="K11" s="995"/>
    </row>
    <row r="12" spans="1:11" s="994" customFormat="1">
      <c r="A12" s="838" t="s">
        <v>1823</v>
      </c>
      <c r="B12" s="901">
        <v>0.56999999999999995</v>
      </c>
      <c r="C12" s="840" t="s">
        <v>1581</v>
      </c>
      <c r="D12" s="998">
        <v>320</v>
      </c>
      <c r="E12" s="750" t="s">
        <v>1824</v>
      </c>
      <c r="F12" s="1000">
        <v>7.8</v>
      </c>
      <c r="G12" s="1014">
        <v>115.71428571428572</v>
      </c>
      <c r="H12" s="2232"/>
      <c r="J12" s="995"/>
      <c r="K12" s="995"/>
    </row>
    <row r="13" spans="1:11" s="994" customFormat="1">
      <c r="A13" s="845" t="s">
        <v>1825</v>
      </c>
      <c r="B13" s="907">
        <v>1.2</v>
      </c>
      <c r="C13" s="847" t="s">
        <v>1587</v>
      </c>
      <c r="D13" s="1003">
        <v>390</v>
      </c>
      <c r="E13" s="706" t="s">
        <v>1824</v>
      </c>
      <c r="F13" s="1005">
        <v>9</v>
      </c>
      <c r="G13" s="1015">
        <v>147.14285714285714</v>
      </c>
      <c r="H13" s="2233"/>
      <c r="J13" s="995"/>
      <c r="K13" s="995"/>
    </row>
    <row r="14" spans="1:11" s="994" customFormat="1">
      <c r="A14" s="845" t="s">
        <v>1826</v>
      </c>
      <c r="B14" s="907">
        <v>2.11</v>
      </c>
      <c r="C14" s="847" t="s">
        <v>1827</v>
      </c>
      <c r="D14" s="1003">
        <v>750</v>
      </c>
      <c r="E14" s="706" t="s">
        <v>1824</v>
      </c>
      <c r="F14" s="1005">
        <v>10</v>
      </c>
      <c r="G14" s="1015">
        <v>202.85714285714286</v>
      </c>
      <c r="H14" s="2233"/>
      <c r="J14" s="995"/>
      <c r="K14" s="995"/>
    </row>
    <row r="15" spans="1:11" s="994" customFormat="1">
      <c r="A15" s="845" t="s">
        <v>1828</v>
      </c>
      <c r="B15" s="907">
        <v>1.83</v>
      </c>
      <c r="C15" s="847" t="s">
        <v>1829</v>
      </c>
      <c r="D15" s="1003">
        <v>280</v>
      </c>
      <c r="E15" s="706" t="s">
        <v>1824</v>
      </c>
      <c r="F15" s="1005">
        <v>11</v>
      </c>
      <c r="G15" s="1015">
        <v>445.71428571428572</v>
      </c>
      <c r="H15" s="2233"/>
      <c r="J15" s="995"/>
      <c r="K15" s="995"/>
    </row>
    <row r="16" spans="1:11" s="994" customFormat="1">
      <c r="A16" s="845" t="s">
        <v>1830</v>
      </c>
      <c r="B16" s="907">
        <v>2.74</v>
      </c>
      <c r="C16" s="847" t="s">
        <v>1831</v>
      </c>
      <c r="D16" s="1003">
        <v>350</v>
      </c>
      <c r="E16" s="706" t="s">
        <v>1824</v>
      </c>
      <c r="F16" s="1005">
        <v>25</v>
      </c>
      <c r="G16" s="1015">
        <v>488.57142857142861</v>
      </c>
      <c r="H16" s="2233"/>
      <c r="J16" s="995"/>
      <c r="K16" s="995"/>
    </row>
    <row r="17" spans="1:11" s="994" customFormat="1">
      <c r="A17" s="845" t="s">
        <v>1832</v>
      </c>
      <c r="B17" s="907">
        <v>3.8</v>
      </c>
      <c r="C17" s="847" t="s">
        <v>1833</v>
      </c>
      <c r="D17" s="1003">
        <v>440</v>
      </c>
      <c r="E17" s="706" t="s">
        <v>1824</v>
      </c>
      <c r="F17" s="1005">
        <v>29</v>
      </c>
      <c r="G17" s="1015">
        <v>545.71428571428578</v>
      </c>
      <c r="H17" s="2233"/>
      <c r="J17" s="995"/>
      <c r="K17" s="995"/>
    </row>
    <row r="18" spans="1:11" s="994" customFormat="1">
      <c r="A18" s="845" t="s">
        <v>1834</v>
      </c>
      <c r="B18" s="907">
        <v>4.5</v>
      </c>
      <c r="C18" s="847" t="s">
        <v>1835</v>
      </c>
      <c r="D18" s="1003">
        <v>540</v>
      </c>
      <c r="E18" s="706" t="s">
        <v>1836</v>
      </c>
      <c r="F18" s="1005">
        <v>40.5</v>
      </c>
      <c r="G18" s="1015">
        <v>732.85714285714289</v>
      </c>
      <c r="H18" s="2233"/>
      <c r="J18" s="995"/>
      <c r="K18" s="995"/>
    </row>
    <row r="19" spans="1:11" s="994" customFormat="1" ht="12" thickBot="1">
      <c r="A19" s="853" t="s">
        <v>1837</v>
      </c>
      <c r="B19" s="913">
        <v>8.3000000000000007</v>
      </c>
      <c r="C19" s="855" t="s">
        <v>1838</v>
      </c>
      <c r="D19" s="1010">
        <v>650</v>
      </c>
      <c r="E19" s="706" t="s">
        <v>1836</v>
      </c>
      <c r="F19" s="1012">
        <v>45</v>
      </c>
      <c r="G19" s="1016">
        <v>1001.4285714285714</v>
      </c>
      <c r="H19" s="2234"/>
      <c r="J19" s="995"/>
      <c r="K19" s="995"/>
    </row>
    <row r="20" spans="1:11" s="994" customFormat="1" ht="12" thickBot="1">
      <c r="A20" s="2150" t="s">
        <v>1839</v>
      </c>
      <c r="B20" s="2151"/>
      <c r="C20" s="2151"/>
      <c r="D20" s="2151"/>
      <c r="E20" s="2151"/>
      <c r="F20" s="2151"/>
      <c r="G20" s="2151"/>
      <c r="H20" s="2238"/>
      <c r="J20" s="995"/>
      <c r="K20" s="995"/>
    </row>
    <row r="21" spans="1:11" s="1021" customFormat="1">
      <c r="A21" s="1017" t="s">
        <v>1840</v>
      </c>
      <c r="B21" s="1018">
        <v>0.56999999999999995</v>
      </c>
      <c r="C21" s="840" t="s">
        <v>1581</v>
      </c>
      <c r="D21" s="1019">
        <v>320</v>
      </c>
      <c r="E21" s="750" t="s">
        <v>1824</v>
      </c>
      <c r="F21" s="1019">
        <v>8</v>
      </c>
      <c r="G21" s="1020">
        <v>115.71428571428572</v>
      </c>
      <c r="H21" s="2239"/>
      <c r="J21" s="1022"/>
      <c r="K21" s="1022"/>
    </row>
    <row r="22" spans="1:11" s="1021" customFormat="1">
      <c r="A22" s="1023" t="s">
        <v>1841</v>
      </c>
      <c r="B22" s="1024">
        <v>1.2</v>
      </c>
      <c r="C22" s="847" t="s">
        <v>1587</v>
      </c>
      <c r="D22" s="1025">
        <v>390</v>
      </c>
      <c r="E22" s="706" t="s">
        <v>1824</v>
      </c>
      <c r="F22" s="1025">
        <v>10</v>
      </c>
      <c r="G22" s="1026">
        <v>147.14285714285714</v>
      </c>
      <c r="H22" s="2240"/>
      <c r="J22" s="1022"/>
      <c r="K22" s="1022"/>
    </row>
    <row r="23" spans="1:11" s="1021" customFormat="1">
      <c r="A23" s="1023" t="s">
        <v>1842</v>
      </c>
      <c r="B23" s="1024">
        <v>2.11</v>
      </c>
      <c r="C23" s="847" t="s">
        <v>1827</v>
      </c>
      <c r="D23" s="1025">
        <v>750</v>
      </c>
      <c r="E23" s="706" t="s">
        <v>1824</v>
      </c>
      <c r="F23" s="1025">
        <v>12</v>
      </c>
      <c r="G23" s="1026">
        <v>202.85714285714286</v>
      </c>
      <c r="H23" s="2240"/>
      <c r="J23" s="1022"/>
      <c r="K23" s="1022"/>
    </row>
    <row r="24" spans="1:11" s="1021" customFormat="1">
      <c r="A24" s="1023" t="s">
        <v>1843</v>
      </c>
      <c r="B24" s="1024">
        <v>1.83</v>
      </c>
      <c r="C24" s="847" t="s">
        <v>1829</v>
      </c>
      <c r="D24" s="1025">
        <v>280</v>
      </c>
      <c r="E24" s="706" t="s">
        <v>1824</v>
      </c>
      <c r="F24" s="1025">
        <v>12</v>
      </c>
      <c r="G24" s="1026">
        <v>445.71428571428572</v>
      </c>
      <c r="H24" s="2240"/>
      <c r="J24" s="1022"/>
      <c r="K24" s="1022"/>
    </row>
    <row r="25" spans="1:11" s="1021" customFormat="1">
      <c r="A25" s="1023" t="s">
        <v>1844</v>
      </c>
      <c r="B25" s="1024">
        <v>2.74</v>
      </c>
      <c r="C25" s="847" t="s">
        <v>1831</v>
      </c>
      <c r="D25" s="1025">
        <v>350</v>
      </c>
      <c r="E25" s="706" t="s">
        <v>1824</v>
      </c>
      <c r="F25" s="1025">
        <v>15</v>
      </c>
      <c r="G25" s="1026">
        <v>488.57142857142861</v>
      </c>
      <c r="H25" s="2240"/>
      <c r="J25" s="1022"/>
      <c r="K25" s="1022"/>
    </row>
    <row r="26" spans="1:11" s="1021" customFormat="1">
      <c r="A26" s="1023" t="s">
        <v>1845</v>
      </c>
      <c r="B26" s="1024">
        <v>3.8</v>
      </c>
      <c r="C26" s="847" t="s">
        <v>1833</v>
      </c>
      <c r="D26" s="1025">
        <v>440</v>
      </c>
      <c r="E26" s="706" t="s">
        <v>1824</v>
      </c>
      <c r="F26" s="1025">
        <v>29</v>
      </c>
      <c r="G26" s="1026">
        <v>545.71428571428578</v>
      </c>
      <c r="H26" s="2240"/>
      <c r="J26" s="1022"/>
      <c r="K26" s="1022"/>
    </row>
    <row r="27" spans="1:11" s="1021" customFormat="1">
      <c r="A27" s="1023" t="s">
        <v>1846</v>
      </c>
      <c r="B27" s="1024">
        <v>4.5</v>
      </c>
      <c r="C27" s="847" t="s">
        <v>1835</v>
      </c>
      <c r="D27" s="1025">
        <v>540</v>
      </c>
      <c r="E27" s="706" t="s">
        <v>1836</v>
      </c>
      <c r="F27" s="1025">
        <v>30</v>
      </c>
      <c r="G27" s="1026">
        <v>732.85714285714289</v>
      </c>
      <c r="H27" s="2240"/>
      <c r="J27" s="1022"/>
      <c r="K27" s="1022"/>
    </row>
    <row r="28" spans="1:11" s="1021" customFormat="1" ht="12" thickBot="1">
      <c r="A28" s="1027" t="s">
        <v>1847</v>
      </c>
      <c r="B28" s="1028">
        <v>8.3000000000000007</v>
      </c>
      <c r="C28" s="855" t="s">
        <v>1838</v>
      </c>
      <c r="D28" s="1029">
        <v>650</v>
      </c>
      <c r="E28" s="712" t="s">
        <v>1836</v>
      </c>
      <c r="F28" s="1029">
        <v>45</v>
      </c>
      <c r="G28" s="1030">
        <v>1001.4285714285714</v>
      </c>
      <c r="H28" s="2241"/>
      <c r="J28" s="1022"/>
      <c r="K28" s="1022"/>
    </row>
    <row r="29" spans="1:11" s="1021" customFormat="1" ht="12" thickBot="1">
      <c r="A29" s="2150" t="s">
        <v>1848</v>
      </c>
      <c r="B29" s="2151"/>
      <c r="C29" s="2151"/>
      <c r="D29" s="2151"/>
      <c r="E29" s="2151"/>
      <c r="F29" s="2151"/>
      <c r="G29" s="2151"/>
      <c r="H29" s="2238"/>
      <c r="J29" s="1022"/>
      <c r="K29" s="1022"/>
    </row>
    <row r="30" spans="1:11" s="1021" customFormat="1">
      <c r="A30" s="1031" t="s">
        <v>1849</v>
      </c>
      <c r="B30" s="1032"/>
      <c r="C30" s="1033"/>
      <c r="D30" s="1034"/>
      <c r="E30" s="1035"/>
      <c r="F30" s="1036"/>
      <c r="G30" s="1037">
        <v>26834.285714285717</v>
      </c>
      <c r="H30" s="1038"/>
      <c r="I30" s="923"/>
    </row>
    <row r="31" spans="1:11" s="1021" customFormat="1">
      <c r="A31" s="1039" t="s">
        <v>1850</v>
      </c>
      <c r="B31" s="1040"/>
      <c r="C31" s="1041"/>
      <c r="D31" s="1042"/>
      <c r="E31" s="1043"/>
      <c r="F31" s="1044"/>
      <c r="G31" s="1045">
        <v>27128.685714285712</v>
      </c>
      <c r="H31" s="1046"/>
      <c r="I31" s="923"/>
    </row>
    <row r="32" spans="1:11" s="1021" customFormat="1">
      <c r="A32" s="1039" t="s">
        <v>1851</v>
      </c>
      <c r="B32" s="1040"/>
      <c r="C32" s="1041"/>
      <c r="D32" s="1042"/>
      <c r="E32" s="1043"/>
      <c r="F32" s="1044"/>
      <c r="G32" s="1045">
        <v>28989.257142857143</v>
      </c>
      <c r="H32" s="1046"/>
      <c r="I32" s="923"/>
    </row>
    <row r="33" spans="1:9" s="1021" customFormat="1">
      <c r="A33" s="1039" t="s">
        <v>1852</v>
      </c>
      <c r="B33" s="1040"/>
      <c r="C33" s="1041"/>
      <c r="D33" s="1042"/>
      <c r="E33" s="1043"/>
      <c r="F33" s="1044"/>
      <c r="G33" s="1045">
        <v>29087.08571428572</v>
      </c>
      <c r="H33" s="1046"/>
      <c r="I33" s="923"/>
    </row>
    <row r="34" spans="1:9" s="1021" customFormat="1">
      <c r="A34" s="1039" t="s">
        <v>1853</v>
      </c>
      <c r="B34" s="1040"/>
      <c r="C34" s="1041"/>
      <c r="D34" s="1042"/>
      <c r="E34" s="1043"/>
      <c r="F34" s="1044"/>
      <c r="G34" s="1045">
        <v>28499.200000000004</v>
      </c>
      <c r="H34" s="1046"/>
      <c r="I34" s="923"/>
    </row>
    <row r="35" spans="1:9" s="1021" customFormat="1">
      <c r="A35" s="1039" t="s">
        <v>1854</v>
      </c>
      <c r="B35" s="1040"/>
      <c r="C35" s="1041"/>
      <c r="D35" s="1042"/>
      <c r="E35" s="1043"/>
      <c r="F35" s="1044"/>
      <c r="G35" s="1045">
        <v>28499.200000000004</v>
      </c>
      <c r="H35" s="1046"/>
      <c r="I35" s="923"/>
    </row>
    <row r="36" spans="1:9" s="1021" customFormat="1">
      <c r="A36" s="1039" t="s">
        <v>1855</v>
      </c>
      <c r="B36" s="1040"/>
      <c r="C36" s="1041"/>
      <c r="D36" s="1042"/>
      <c r="E36" s="1043"/>
      <c r="F36" s="1044"/>
      <c r="G36" s="1045">
        <v>29087.08571428572</v>
      </c>
      <c r="H36" s="1046"/>
      <c r="I36" s="923"/>
    </row>
    <row r="37" spans="1:9" s="1021" customFormat="1">
      <c r="A37" s="1039" t="s">
        <v>1856</v>
      </c>
      <c r="B37" s="1040"/>
      <c r="C37" s="1041"/>
      <c r="D37" s="1042"/>
      <c r="E37" s="1043"/>
      <c r="F37" s="1044"/>
      <c r="G37" s="1045">
        <v>32514.742857142865</v>
      </c>
      <c r="H37" s="1046"/>
      <c r="I37" s="923"/>
    </row>
    <row r="38" spans="1:9" s="1021" customFormat="1">
      <c r="A38" s="1039" t="s">
        <v>1857</v>
      </c>
      <c r="B38" s="1040"/>
      <c r="C38" s="1041"/>
      <c r="D38" s="1042"/>
      <c r="E38" s="1043"/>
      <c r="F38" s="1044"/>
      <c r="G38" s="1045">
        <v>34277.485714285722</v>
      </c>
      <c r="H38" s="1046"/>
      <c r="I38" s="923"/>
    </row>
    <row r="39" spans="1:9" s="1021" customFormat="1">
      <c r="A39" s="1039" t="s">
        <v>1858</v>
      </c>
      <c r="B39" s="1040"/>
      <c r="C39" s="1041"/>
      <c r="D39" s="1042"/>
      <c r="E39" s="1043"/>
      <c r="F39" s="1044"/>
      <c r="G39" s="1045">
        <v>30752.000000000004</v>
      </c>
      <c r="H39" s="1046"/>
      <c r="I39" s="923"/>
    </row>
    <row r="40" spans="1:9" s="1021" customFormat="1">
      <c r="A40" s="1039" t="s">
        <v>1859</v>
      </c>
      <c r="B40" s="1040"/>
      <c r="C40" s="1041"/>
      <c r="D40" s="1042"/>
      <c r="E40" s="1043"/>
      <c r="F40" s="1044"/>
      <c r="G40" s="1045">
        <v>31046.400000000001</v>
      </c>
      <c r="H40" s="1046"/>
      <c r="I40" s="923"/>
    </row>
    <row r="41" spans="1:9" s="1021" customFormat="1">
      <c r="A41" s="1039" t="s">
        <v>1860</v>
      </c>
      <c r="B41" s="1040"/>
      <c r="C41" s="1041"/>
      <c r="D41" s="1042"/>
      <c r="E41" s="1043"/>
      <c r="F41" s="1044"/>
      <c r="G41" s="1045">
        <v>32123.428571428576</v>
      </c>
      <c r="H41" s="1046"/>
      <c r="I41" s="923"/>
    </row>
    <row r="42" spans="1:9" s="1021" customFormat="1">
      <c r="A42" s="1039" t="s">
        <v>1861</v>
      </c>
      <c r="B42" s="1040"/>
      <c r="C42" s="1041"/>
      <c r="D42" s="1042"/>
      <c r="E42" s="1043"/>
      <c r="F42" s="1044"/>
      <c r="G42" s="1045">
        <v>36824.685714285712</v>
      </c>
      <c r="H42" s="1046"/>
      <c r="I42" s="923"/>
    </row>
    <row r="43" spans="1:9" s="1021" customFormat="1">
      <c r="A43" s="1039" t="s">
        <v>1862</v>
      </c>
      <c r="B43" s="1040"/>
      <c r="C43" s="1041"/>
      <c r="D43" s="1042"/>
      <c r="E43" s="1043"/>
      <c r="F43" s="1044"/>
      <c r="G43" s="1045">
        <v>42210.742857142868</v>
      </c>
      <c r="H43" s="1046"/>
      <c r="I43" s="923"/>
    </row>
    <row r="44" spans="1:9" s="1021" customFormat="1">
      <c r="A44" s="1047" t="s">
        <v>1863</v>
      </c>
      <c r="C44" s="1048"/>
      <c r="D44" s="1049"/>
      <c r="E44" s="1050"/>
      <c r="F44" s="761"/>
      <c r="G44" s="1051">
        <v>32416.914285714287</v>
      </c>
      <c r="H44" s="1046"/>
      <c r="I44" s="923"/>
    </row>
    <row r="45" spans="1:9" s="1021" customFormat="1">
      <c r="A45" s="1039" t="s">
        <v>1864</v>
      </c>
      <c r="B45" s="1040"/>
      <c r="C45" s="1041"/>
      <c r="D45" s="1042"/>
      <c r="E45" s="1043"/>
      <c r="F45" s="1044"/>
      <c r="G45" s="1045">
        <v>32906.971428571429</v>
      </c>
      <c r="H45" s="1046"/>
      <c r="I45" s="923"/>
    </row>
    <row r="46" spans="1:9" s="1021" customFormat="1">
      <c r="A46" s="1047" t="s">
        <v>1865</v>
      </c>
      <c r="C46" s="1048"/>
      <c r="D46" s="1049"/>
      <c r="E46" s="1050"/>
      <c r="F46" s="761"/>
      <c r="G46" s="1051">
        <v>33200.457142857151</v>
      </c>
      <c r="H46" s="1046"/>
      <c r="I46" s="923"/>
    </row>
    <row r="47" spans="1:9" s="1021" customFormat="1">
      <c r="A47" s="1039" t="s">
        <v>1866</v>
      </c>
      <c r="B47" s="1040"/>
      <c r="C47" s="1041"/>
      <c r="D47" s="1042"/>
      <c r="E47" s="1043"/>
      <c r="F47" s="1044"/>
      <c r="G47" s="1045">
        <v>34277.485714285722</v>
      </c>
      <c r="H47" s="1046"/>
      <c r="I47" s="923"/>
    </row>
    <row r="48" spans="1:9" s="1021" customFormat="1">
      <c r="A48" s="1047" t="s">
        <v>1867</v>
      </c>
      <c r="C48" s="1048"/>
      <c r="D48" s="1049"/>
      <c r="E48" s="1050"/>
      <c r="F48" s="761"/>
      <c r="G48" s="1051">
        <v>34376.228571428575</v>
      </c>
      <c r="H48" s="1046"/>
      <c r="I48" s="923"/>
    </row>
    <row r="49" spans="1:9" s="1021" customFormat="1">
      <c r="A49" s="1039" t="s">
        <v>1868</v>
      </c>
      <c r="B49" s="1040"/>
      <c r="C49" s="1041"/>
      <c r="D49" s="1042"/>
      <c r="E49" s="1043"/>
      <c r="F49" s="1044"/>
      <c r="G49" s="1045">
        <v>36334.628571428577</v>
      </c>
      <c r="H49" s="1046"/>
      <c r="I49" s="923"/>
    </row>
    <row r="50" spans="1:9" s="1021" customFormat="1">
      <c r="A50" s="1047" t="s">
        <v>1869</v>
      </c>
      <c r="C50" s="1048"/>
      <c r="D50" s="1049"/>
      <c r="E50" s="1050"/>
      <c r="F50" s="761"/>
      <c r="G50" s="1051">
        <v>38391.771428571439</v>
      </c>
      <c r="H50" s="1046"/>
      <c r="I50" s="923"/>
    </row>
    <row r="51" spans="1:9" s="1021" customFormat="1">
      <c r="A51" s="1039" t="s">
        <v>1870</v>
      </c>
      <c r="B51" s="1040"/>
      <c r="C51" s="1041"/>
      <c r="D51" s="1042"/>
      <c r="E51" s="1043"/>
      <c r="F51" s="1044"/>
      <c r="G51" s="1045">
        <v>39370.057142857149</v>
      </c>
      <c r="H51" s="1046"/>
      <c r="I51" s="923"/>
    </row>
    <row r="52" spans="1:9" s="1021" customFormat="1">
      <c r="A52" s="1047" t="s">
        <v>1871</v>
      </c>
      <c r="C52" s="1048"/>
      <c r="D52" s="1049"/>
      <c r="E52" s="1050"/>
      <c r="F52" s="761"/>
      <c r="G52" s="1051">
        <v>39468.800000000003</v>
      </c>
      <c r="H52" s="1046"/>
      <c r="I52" s="923"/>
    </row>
    <row r="53" spans="1:9" s="1021" customFormat="1">
      <c r="A53" s="1039" t="s">
        <v>1872</v>
      </c>
      <c r="B53" s="1040"/>
      <c r="C53" s="1041"/>
      <c r="D53" s="1042"/>
      <c r="E53" s="1043"/>
      <c r="F53" s="1044"/>
      <c r="G53" s="1045">
        <v>41427.200000000012</v>
      </c>
      <c r="H53" s="1046"/>
      <c r="I53" s="923"/>
    </row>
    <row r="54" spans="1:9" s="1021" customFormat="1">
      <c r="A54" s="1047" t="s">
        <v>1873</v>
      </c>
      <c r="C54" s="1048"/>
      <c r="D54" s="1049"/>
      <c r="E54" s="1050"/>
      <c r="F54" s="761"/>
      <c r="G54" s="1051">
        <v>43287.771428571432</v>
      </c>
      <c r="H54" s="1046"/>
      <c r="I54" s="923"/>
    </row>
    <row r="55" spans="1:9" s="1021" customFormat="1">
      <c r="A55" s="1039" t="s">
        <v>1874</v>
      </c>
      <c r="B55" s="1040"/>
      <c r="C55" s="1041"/>
      <c r="D55" s="1042"/>
      <c r="E55" s="1043"/>
      <c r="F55" s="1044"/>
      <c r="G55" s="1045">
        <v>45149.257142857146</v>
      </c>
      <c r="H55" s="1046"/>
      <c r="I55" s="923"/>
    </row>
    <row r="56" spans="1:9" s="1021" customFormat="1">
      <c r="A56" s="1047" t="s">
        <v>1875</v>
      </c>
      <c r="C56" s="1048"/>
      <c r="D56" s="1049"/>
      <c r="E56" s="1050"/>
      <c r="F56" s="761"/>
      <c r="G56" s="1051">
        <v>47107.657142857148</v>
      </c>
      <c r="H56" s="1046"/>
      <c r="I56" s="923"/>
    </row>
    <row r="57" spans="1:9" s="1021" customFormat="1">
      <c r="A57" s="1039" t="s">
        <v>1876</v>
      </c>
      <c r="B57" s="1040"/>
      <c r="C57" s="1041"/>
      <c r="D57" s="1042"/>
      <c r="E57" s="1043"/>
      <c r="F57" s="1044"/>
      <c r="G57" s="1045">
        <v>49458.285714285725</v>
      </c>
      <c r="H57" s="1046"/>
      <c r="I57" s="923"/>
    </row>
    <row r="58" spans="1:9" s="1021" customFormat="1">
      <c r="A58" s="1047" t="s">
        <v>1877</v>
      </c>
      <c r="C58" s="1048"/>
      <c r="D58" s="1049"/>
      <c r="E58" s="1050"/>
      <c r="F58" s="761"/>
      <c r="G58" s="1051">
        <v>54355.200000000012</v>
      </c>
      <c r="H58" s="1046"/>
      <c r="I58" s="923"/>
    </row>
    <row r="59" spans="1:9" s="1021" customFormat="1">
      <c r="A59" s="1039" t="s">
        <v>1878</v>
      </c>
      <c r="B59" s="1040"/>
      <c r="C59" s="1041"/>
      <c r="D59" s="1042"/>
      <c r="E59" s="1043"/>
      <c r="F59" s="1044"/>
      <c r="G59" s="1045">
        <v>50366.171428571433</v>
      </c>
      <c r="H59" s="1046"/>
      <c r="I59" s="923"/>
    </row>
    <row r="60" spans="1:9" s="1021" customFormat="1">
      <c r="A60" s="1047" t="s">
        <v>1879</v>
      </c>
      <c r="C60" s="1048"/>
      <c r="D60" s="1049"/>
      <c r="E60" s="1050"/>
      <c r="F60" s="761"/>
      <c r="G60" s="1051">
        <v>52468.114285714291</v>
      </c>
      <c r="H60" s="1046"/>
      <c r="I60" s="923"/>
    </row>
    <row r="61" spans="1:9" s="1021" customFormat="1">
      <c r="A61" s="1039" t="s">
        <v>1880</v>
      </c>
      <c r="B61" s="1040"/>
      <c r="C61" s="1041"/>
      <c r="D61" s="1042"/>
      <c r="E61" s="1043"/>
      <c r="F61" s="1044"/>
      <c r="G61" s="1045">
        <v>52925.257142857146</v>
      </c>
      <c r="H61" s="1046"/>
      <c r="I61" s="923"/>
    </row>
    <row r="62" spans="1:9" s="1021" customFormat="1">
      <c r="A62" s="1047" t="s">
        <v>1881</v>
      </c>
      <c r="C62" s="1048"/>
      <c r="D62" s="1049"/>
      <c r="E62" s="1050"/>
      <c r="F62" s="761"/>
      <c r="G62" s="1051">
        <v>57312.000000000007</v>
      </c>
      <c r="H62" s="1046"/>
      <c r="I62" s="923"/>
    </row>
    <row r="63" spans="1:9" s="1021" customFormat="1">
      <c r="A63" s="1039" t="s">
        <v>1882</v>
      </c>
      <c r="B63" s="1040"/>
      <c r="C63" s="1041"/>
      <c r="D63" s="1042"/>
      <c r="E63" s="1043"/>
      <c r="F63" s="1044"/>
      <c r="G63" s="1045">
        <v>60877.71428571429</v>
      </c>
      <c r="H63" s="1046"/>
      <c r="I63" s="923"/>
    </row>
    <row r="64" spans="1:9" s="1021" customFormat="1">
      <c r="A64" s="1047" t="s">
        <v>1883</v>
      </c>
      <c r="C64" s="1048"/>
      <c r="D64" s="1049"/>
      <c r="E64" s="1050"/>
      <c r="F64" s="761"/>
      <c r="G64" s="1051">
        <v>63619.657142857148</v>
      </c>
      <c r="H64" s="1046"/>
      <c r="I64" s="923"/>
    </row>
    <row r="65" spans="1:9" s="1021" customFormat="1">
      <c r="A65" s="1039" t="s">
        <v>1884</v>
      </c>
      <c r="B65" s="1040"/>
      <c r="C65" s="1041"/>
      <c r="D65" s="1042"/>
      <c r="E65" s="1043"/>
      <c r="F65" s="1044"/>
      <c r="G65" s="1045">
        <v>65813.942857142858</v>
      </c>
      <c r="H65" s="1046"/>
      <c r="I65" s="923"/>
    </row>
    <row r="66" spans="1:9" s="1021" customFormat="1">
      <c r="A66" s="1047" t="s">
        <v>1885</v>
      </c>
      <c r="C66" s="1048"/>
      <c r="D66" s="1049"/>
      <c r="E66" s="1050"/>
      <c r="F66" s="761"/>
      <c r="G66" s="1051">
        <v>70474.971428571444</v>
      </c>
      <c r="H66" s="1046"/>
      <c r="I66" s="923"/>
    </row>
    <row r="67" spans="1:9" s="1021" customFormat="1">
      <c r="A67" s="1039" t="s">
        <v>1886</v>
      </c>
      <c r="B67" s="1040"/>
      <c r="C67" s="1041"/>
      <c r="D67" s="1042"/>
      <c r="E67" s="1043"/>
      <c r="F67" s="1044"/>
      <c r="G67" s="1045">
        <v>0</v>
      </c>
      <c r="H67" s="1046"/>
      <c r="I67" s="923"/>
    </row>
    <row r="68" spans="1:9" s="1021" customFormat="1">
      <c r="A68" s="1047" t="s">
        <v>1887</v>
      </c>
      <c r="C68" s="1048"/>
      <c r="D68" s="1049"/>
      <c r="E68" s="1050"/>
      <c r="F68" s="761"/>
      <c r="G68" s="1051">
        <v>75594.057142857157</v>
      </c>
      <c r="H68" s="1046"/>
      <c r="I68" s="923"/>
    </row>
    <row r="69" spans="1:9" s="1021" customFormat="1">
      <c r="A69" s="1039" t="s">
        <v>1888</v>
      </c>
      <c r="B69" s="1040"/>
      <c r="C69" s="1041"/>
      <c r="D69" s="1042"/>
      <c r="E69" s="1043"/>
      <c r="F69" s="1044"/>
      <c r="G69" s="1045">
        <v>76599.771428571432</v>
      </c>
      <c r="H69" s="1046"/>
      <c r="I69" s="923"/>
    </row>
    <row r="70" spans="1:9" s="1021" customFormat="1">
      <c r="A70" s="1047" t="s">
        <v>1889</v>
      </c>
      <c r="C70" s="1048"/>
      <c r="D70" s="1049"/>
      <c r="E70" s="1050"/>
      <c r="F70" s="761"/>
      <c r="G70" s="1051">
        <v>84277.942857142858</v>
      </c>
      <c r="H70" s="1046"/>
      <c r="I70" s="923"/>
    </row>
    <row r="71" spans="1:9" s="1021" customFormat="1">
      <c r="A71" s="1039" t="s">
        <v>1890</v>
      </c>
      <c r="B71" s="1040"/>
      <c r="C71" s="1041"/>
      <c r="D71" s="1042"/>
      <c r="E71" s="1043"/>
      <c r="F71" s="1044"/>
      <c r="G71" s="1045">
        <v>88665.600000000006</v>
      </c>
      <c r="H71" s="1046"/>
      <c r="I71" s="923"/>
    </row>
    <row r="72" spans="1:9" s="1021" customFormat="1">
      <c r="A72" s="1047" t="s">
        <v>1891</v>
      </c>
      <c r="C72" s="1048"/>
      <c r="D72" s="1049"/>
      <c r="E72" s="1050"/>
      <c r="F72" s="761"/>
      <c r="G72" s="1051">
        <v>73492.114285714299</v>
      </c>
      <c r="H72" s="1046"/>
      <c r="I72" s="923"/>
    </row>
    <row r="73" spans="1:9" s="1021" customFormat="1">
      <c r="A73" s="1039" t="s">
        <v>1892</v>
      </c>
      <c r="B73" s="1040"/>
      <c r="C73" s="1041"/>
      <c r="D73" s="1042"/>
      <c r="E73" s="1043"/>
      <c r="F73" s="1044"/>
      <c r="G73" s="1045">
        <v>73217.828571428574</v>
      </c>
      <c r="H73" s="1046"/>
      <c r="I73" s="923"/>
    </row>
    <row r="74" spans="1:9" s="1021" customFormat="1">
      <c r="A74" s="1047" t="s">
        <v>1893</v>
      </c>
      <c r="C74" s="1048"/>
      <c r="D74" s="1049"/>
      <c r="E74" s="1050"/>
      <c r="F74" s="761"/>
      <c r="G74" s="1051">
        <v>78701.71428571429</v>
      </c>
      <c r="H74" s="1046"/>
      <c r="I74" s="923"/>
    </row>
    <row r="75" spans="1:9" s="1021" customFormat="1">
      <c r="A75" s="1039" t="s">
        <v>1894</v>
      </c>
      <c r="B75" s="1040"/>
      <c r="C75" s="1041"/>
      <c r="D75" s="1042"/>
      <c r="E75" s="1043"/>
      <c r="F75" s="1044"/>
      <c r="G75" s="1045">
        <v>80804.571428571435</v>
      </c>
      <c r="H75" s="1046"/>
      <c r="I75" s="923"/>
    </row>
    <row r="76" spans="1:9" s="1021" customFormat="1">
      <c r="A76" s="1047" t="s">
        <v>1895</v>
      </c>
      <c r="C76" s="1048"/>
      <c r="D76" s="1049"/>
      <c r="E76" s="1050"/>
      <c r="F76" s="761"/>
      <c r="G76" s="1051">
        <v>87019.885714285716</v>
      </c>
      <c r="H76" s="1046"/>
      <c r="I76" s="923"/>
    </row>
    <row r="77" spans="1:9" s="1021" customFormat="1">
      <c r="A77" s="1039" t="s">
        <v>1896</v>
      </c>
      <c r="B77" s="1040"/>
      <c r="C77" s="1041"/>
      <c r="D77" s="1042"/>
      <c r="E77" s="1043"/>
      <c r="F77" s="1044"/>
      <c r="G77" s="1045">
        <v>95978.057142857142</v>
      </c>
      <c r="H77" s="1046"/>
      <c r="I77" s="923"/>
    </row>
    <row r="78" spans="1:9" s="1021" customFormat="1">
      <c r="A78" s="1047" t="s">
        <v>1897</v>
      </c>
      <c r="C78" s="1048"/>
      <c r="D78" s="1049"/>
      <c r="E78" s="1050"/>
      <c r="F78" s="761"/>
      <c r="G78" s="1051">
        <v>107221.02857142859</v>
      </c>
      <c r="H78" s="1046"/>
      <c r="I78" s="923"/>
    </row>
    <row r="79" spans="1:9" s="1021" customFormat="1">
      <c r="A79" s="1039" t="s">
        <v>1898</v>
      </c>
      <c r="B79" s="1040"/>
      <c r="C79" s="1041"/>
      <c r="D79" s="1042"/>
      <c r="E79" s="1043"/>
      <c r="F79" s="1044"/>
      <c r="G79" s="1045">
        <v>124588.80000000002</v>
      </c>
      <c r="H79" s="1046"/>
      <c r="I79" s="923"/>
    </row>
    <row r="80" spans="1:9" s="1021" customFormat="1">
      <c r="A80" s="1047" t="s">
        <v>1899</v>
      </c>
      <c r="C80" s="1048"/>
      <c r="D80" s="1049"/>
      <c r="E80" s="1050"/>
      <c r="F80" s="761"/>
      <c r="G80" s="1051">
        <v>95155.200000000012</v>
      </c>
      <c r="H80" s="1046"/>
      <c r="I80" s="923"/>
    </row>
    <row r="81" spans="1:12" s="1021" customFormat="1">
      <c r="A81" s="1039" t="s">
        <v>1900</v>
      </c>
      <c r="B81" s="1040"/>
      <c r="C81" s="1041"/>
      <c r="D81" s="1042"/>
      <c r="E81" s="1043"/>
      <c r="F81" s="1044"/>
      <c r="G81" s="1045">
        <v>97897.14285714287</v>
      </c>
      <c r="H81" s="1046"/>
      <c r="I81" s="923"/>
    </row>
    <row r="82" spans="1:12" s="1021" customFormat="1">
      <c r="A82" s="1047" t="s">
        <v>1901</v>
      </c>
      <c r="C82" s="1048"/>
      <c r="D82" s="1049"/>
      <c r="E82" s="1050"/>
      <c r="F82" s="761"/>
      <c r="G82" s="1051">
        <v>105210.51428571429</v>
      </c>
      <c r="H82" s="1046"/>
      <c r="I82" s="923"/>
    </row>
    <row r="83" spans="1:12" s="1021" customFormat="1">
      <c r="A83" s="1039" t="s">
        <v>1902</v>
      </c>
      <c r="B83" s="1040"/>
      <c r="C83" s="1041"/>
      <c r="D83" s="1042"/>
      <c r="E83" s="1043"/>
      <c r="F83" s="1044"/>
      <c r="G83" s="1045">
        <v>103473.37142857144</v>
      </c>
      <c r="H83" s="1046"/>
      <c r="I83" s="923"/>
    </row>
    <row r="84" spans="1:12" s="1021" customFormat="1">
      <c r="A84" s="1047" t="s">
        <v>1903</v>
      </c>
      <c r="C84" s="1048"/>
      <c r="D84" s="1049"/>
      <c r="E84" s="1050"/>
      <c r="F84" s="761"/>
      <c r="G84" s="1051">
        <v>108226.74285714286</v>
      </c>
      <c r="H84" s="1046"/>
      <c r="I84" s="923"/>
    </row>
    <row r="85" spans="1:12" s="1021" customFormat="1" ht="12" thickBot="1">
      <c r="A85" s="1052" t="s">
        <v>1904</v>
      </c>
      <c r="B85" s="1053"/>
      <c r="C85" s="1054"/>
      <c r="D85" s="1055"/>
      <c r="E85" s="1056"/>
      <c r="F85" s="1057"/>
      <c r="G85" s="1058">
        <v>116179.20000000001</v>
      </c>
      <c r="H85" s="1059"/>
      <c r="I85" s="923"/>
    </row>
    <row r="86" spans="1:12" s="1021" customFormat="1" ht="12" thickBot="1">
      <c r="A86" s="2150" t="s">
        <v>1905</v>
      </c>
      <c r="B86" s="2151"/>
      <c r="C86" s="2151"/>
      <c r="D86" s="2151"/>
      <c r="E86" s="2151"/>
      <c r="F86" s="2151"/>
      <c r="G86" s="2151"/>
      <c r="H86" s="2238"/>
      <c r="J86" s="1022"/>
      <c r="K86" s="1022"/>
      <c r="L86" s="1050"/>
    </row>
    <row r="87" spans="1:12" s="1021" customFormat="1">
      <c r="A87" s="1060" t="s">
        <v>1906</v>
      </c>
      <c r="B87" s="1032"/>
      <c r="C87" s="1061"/>
      <c r="D87" s="1062"/>
      <c r="E87" s="1036"/>
      <c r="F87" s="1062"/>
      <c r="G87" s="1063">
        <v>30054.400000000005</v>
      </c>
      <c r="H87" s="1064"/>
      <c r="K87" s="1022"/>
      <c r="L87" s="1050"/>
    </row>
    <row r="88" spans="1:12" s="1021" customFormat="1">
      <c r="A88" s="1065" t="s">
        <v>1907</v>
      </c>
      <c r="C88" s="1066"/>
      <c r="D88" s="1067"/>
      <c r="E88" s="761"/>
      <c r="F88" s="1067"/>
      <c r="G88" s="1068">
        <v>30384.128000000004</v>
      </c>
      <c r="H88" s="1069"/>
      <c r="K88" s="1022"/>
      <c r="L88" s="1050"/>
    </row>
    <row r="89" spans="1:12" s="1021" customFormat="1">
      <c r="A89" s="1070" t="s">
        <v>1908</v>
      </c>
      <c r="B89" s="1040"/>
      <c r="C89" s="1071"/>
      <c r="D89" s="1072"/>
      <c r="E89" s="1044"/>
      <c r="F89" s="1072"/>
      <c r="G89" s="1073">
        <v>32467.968000000008</v>
      </c>
      <c r="H89" s="1069"/>
      <c r="K89" s="1022"/>
      <c r="L89" s="1050"/>
    </row>
    <row r="90" spans="1:12" s="1021" customFormat="1">
      <c r="A90" s="1065" t="s">
        <v>1909</v>
      </c>
      <c r="C90" s="1066"/>
      <c r="D90" s="1067"/>
      <c r="E90" s="761"/>
      <c r="F90" s="1067"/>
      <c r="G90" s="1068">
        <v>32577.536000000007</v>
      </c>
      <c r="H90" s="1069"/>
      <c r="K90" s="1022"/>
      <c r="L90" s="1050"/>
    </row>
    <row r="91" spans="1:12" s="1021" customFormat="1">
      <c r="A91" s="1070" t="s">
        <v>1910</v>
      </c>
      <c r="B91" s="1040"/>
      <c r="C91" s="1071"/>
      <c r="D91" s="1072"/>
      <c r="E91" s="1044"/>
      <c r="F91" s="1072"/>
      <c r="G91" s="1073">
        <v>31919.104000000003</v>
      </c>
      <c r="H91" s="1069"/>
      <c r="K91" s="1022"/>
      <c r="L91" s="1050"/>
    </row>
    <row r="92" spans="1:12" s="1021" customFormat="1">
      <c r="A92" s="1065" t="s">
        <v>1911</v>
      </c>
      <c r="C92" s="1066"/>
      <c r="D92" s="1067"/>
      <c r="E92" s="761"/>
      <c r="F92" s="1067"/>
      <c r="G92" s="1068">
        <v>31919.104000000003</v>
      </c>
      <c r="H92" s="1069"/>
      <c r="K92" s="1022"/>
      <c r="L92" s="1050"/>
    </row>
    <row r="93" spans="1:12" s="1021" customFormat="1">
      <c r="A93" s="1070" t="s">
        <v>1912</v>
      </c>
      <c r="B93" s="1040"/>
      <c r="C93" s="1071"/>
      <c r="D93" s="1072"/>
      <c r="E93" s="1044"/>
      <c r="F93" s="1072"/>
      <c r="G93" s="1073">
        <v>32577.536000000007</v>
      </c>
      <c r="H93" s="1069"/>
      <c r="K93" s="1022"/>
      <c r="L93" s="1050"/>
    </row>
    <row r="94" spans="1:12" s="1021" customFormat="1">
      <c r="A94" s="1065" t="s">
        <v>1913</v>
      </c>
      <c r="C94" s="1066"/>
      <c r="D94" s="1067"/>
      <c r="E94" s="761"/>
      <c r="F94" s="1067"/>
      <c r="G94" s="1068">
        <v>36416.51200000001</v>
      </c>
      <c r="H94" s="1069"/>
      <c r="K94" s="1022"/>
      <c r="L94" s="1050"/>
    </row>
    <row r="95" spans="1:12" s="1021" customFormat="1">
      <c r="A95" s="1070" t="s">
        <v>1914</v>
      </c>
      <c r="B95" s="1040"/>
      <c r="C95" s="1071"/>
      <c r="D95" s="1072"/>
      <c r="E95" s="1044"/>
      <c r="F95" s="1072"/>
      <c r="G95" s="1073">
        <v>38390.784000000007</v>
      </c>
      <c r="H95" s="1069"/>
      <c r="K95" s="1022"/>
      <c r="L95" s="1050"/>
    </row>
    <row r="96" spans="1:12" s="1021" customFormat="1">
      <c r="A96" s="1065" t="s">
        <v>1915</v>
      </c>
      <c r="C96" s="1066"/>
      <c r="D96" s="1067"/>
      <c r="E96" s="761"/>
      <c r="F96" s="1067"/>
      <c r="G96" s="1068">
        <v>34442.240000000005</v>
      </c>
      <c r="H96" s="1069"/>
      <c r="K96" s="1022"/>
      <c r="L96" s="1050"/>
    </row>
    <row r="97" spans="1:12" s="1021" customFormat="1">
      <c r="A97" s="1070" t="s">
        <v>1916</v>
      </c>
      <c r="B97" s="1040"/>
      <c r="C97" s="1071"/>
      <c r="D97" s="1072"/>
      <c r="E97" s="1044"/>
      <c r="F97" s="1072"/>
      <c r="G97" s="1073">
        <v>34771.968000000008</v>
      </c>
      <c r="H97" s="1069"/>
      <c r="K97" s="1022"/>
      <c r="L97" s="1050"/>
    </row>
    <row r="98" spans="1:12" s="1021" customFormat="1">
      <c r="A98" s="1065" t="s">
        <v>1917</v>
      </c>
      <c r="C98" s="1066"/>
      <c r="D98" s="1067"/>
      <c r="E98" s="761"/>
      <c r="F98" s="1067"/>
      <c r="G98" s="1068">
        <v>35978.240000000005</v>
      </c>
      <c r="H98" s="1069"/>
      <c r="K98" s="1022"/>
      <c r="L98" s="1050"/>
    </row>
    <row r="99" spans="1:12" s="1021" customFormat="1">
      <c r="A99" s="1070" t="s">
        <v>1918</v>
      </c>
      <c r="B99" s="1040"/>
      <c r="C99" s="1071"/>
      <c r="D99" s="1072"/>
      <c r="E99" s="1044"/>
      <c r="F99" s="1072"/>
      <c r="G99" s="1073">
        <v>41243.648000000008</v>
      </c>
      <c r="H99" s="1069"/>
      <c r="K99" s="1022"/>
      <c r="L99" s="1050"/>
    </row>
    <row r="100" spans="1:12" s="1021" customFormat="1">
      <c r="A100" s="1065" t="s">
        <v>1919</v>
      </c>
      <c r="C100" s="1066"/>
      <c r="D100" s="1067"/>
      <c r="E100" s="761"/>
      <c r="F100" s="1067"/>
      <c r="G100" s="1068">
        <v>47276.032000000014</v>
      </c>
      <c r="H100" s="1069"/>
      <c r="K100" s="1022"/>
      <c r="L100" s="1050"/>
    </row>
    <row r="101" spans="1:12" s="1021" customFormat="1">
      <c r="A101" s="1070" t="s">
        <v>1920</v>
      </c>
      <c r="B101" s="1040"/>
      <c r="C101" s="1071"/>
      <c r="D101" s="1072"/>
      <c r="E101" s="1044"/>
      <c r="F101" s="1072"/>
      <c r="G101" s="1073">
        <v>36306.944000000003</v>
      </c>
      <c r="H101" s="1069"/>
      <c r="K101" s="1022"/>
      <c r="L101" s="1050"/>
    </row>
    <row r="102" spans="1:12" s="1021" customFormat="1">
      <c r="A102" s="1065" t="s">
        <v>1921</v>
      </c>
      <c r="C102" s="1066"/>
      <c r="D102" s="1067"/>
      <c r="E102" s="761"/>
      <c r="F102" s="1067"/>
      <c r="G102" s="1068">
        <v>36855.808000000005</v>
      </c>
      <c r="H102" s="1069"/>
      <c r="K102" s="1022"/>
      <c r="L102" s="1050"/>
    </row>
    <row r="103" spans="1:12" s="1021" customFormat="1">
      <c r="A103" s="1070" t="s">
        <v>1922</v>
      </c>
      <c r="B103" s="1040"/>
      <c r="C103" s="1071"/>
      <c r="D103" s="1072"/>
      <c r="E103" s="1044"/>
      <c r="F103" s="1072"/>
      <c r="G103" s="1073">
        <v>37184.51200000001</v>
      </c>
      <c r="H103" s="1069"/>
      <c r="K103" s="1022"/>
      <c r="L103" s="1050"/>
    </row>
    <row r="104" spans="1:12" s="1021" customFormat="1">
      <c r="A104" s="1065" t="s">
        <v>1923</v>
      </c>
      <c r="C104" s="1066"/>
      <c r="D104" s="1067"/>
      <c r="E104" s="761"/>
      <c r="F104" s="1067"/>
      <c r="G104" s="1068">
        <v>38390.784000000007</v>
      </c>
      <c r="H104" s="1069"/>
      <c r="K104" s="1022"/>
      <c r="L104" s="1050"/>
    </row>
    <row r="105" spans="1:12" s="1021" customFormat="1">
      <c r="A105" s="1070" t="s">
        <v>1924</v>
      </c>
      <c r="B105" s="1040"/>
      <c r="C105" s="1071"/>
      <c r="D105" s="1072"/>
      <c r="E105" s="1044"/>
      <c r="F105" s="1072"/>
      <c r="G105" s="1073">
        <v>38501.376000000011</v>
      </c>
      <c r="H105" s="1069"/>
      <c r="K105" s="1022"/>
      <c r="L105" s="1050"/>
    </row>
    <row r="106" spans="1:12" s="1021" customFormat="1">
      <c r="A106" s="1065" t="s">
        <v>1925</v>
      </c>
      <c r="C106" s="1066"/>
      <c r="D106" s="1067"/>
      <c r="E106" s="761"/>
      <c r="F106" s="1067"/>
      <c r="G106" s="1068">
        <v>40694.784000000007</v>
      </c>
      <c r="H106" s="1069"/>
      <c r="K106" s="1022"/>
      <c r="L106" s="1050"/>
    </row>
    <row r="107" spans="1:12" s="1021" customFormat="1">
      <c r="A107" s="1070" t="s">
        <v>1926</v>
      </c>
      <c r="B107" s="1040"/>
      <c r="C107" s="1071"/>
      <c r="D107" s="1072"/>
      <c r="E107" s="1044"/>
      <c r="F107" s="1072"/>
      <c r="G107" s="1073">
        <v>42998.784000000014</v>
      </c>
      <c r="H107" s="1069"/>
      <c r="K107" s="1022"/>
      <c r="L107" s="1050"/>
    </row>
    <row r="108" spans="1:12" s="1021" customFormat="1">
      <c r="A108" s="1065" t="s">
        <v>1927</v>
      </c>
      <c r="C108" s="1066"/>
      <c r="D108" s="1067"/>
      <c r="E108" s="761"/>
      <c r="F108" s="1067"/>
      <c r="G108" s="1068">
        <v>44094.464000000014</v>
      </c>
      <c r="H108" s="1069"/>
      <c r="K108" s="1022"/>
      <c r="L108" s="1050"/>
    </row>
    <row r="109" spans="1:12" s="1021" customFormat="1">
      <c r="A109" s="1070" t="s">
        <v>1928</v>
      </c>
      <c r="B109" s="1040"/>
      <c r="C109" s="1071"/>
      <c r="D109" s="1072"/>
      <c r="E109" s="1044"/>
      <c r="F109" s="1072"/>
      <c r="G109" s="1073">
        <v>44205.056000000004</v>
      </c>
      <c r="H109" s="1069"/>
      <c r="K109" s="1022"/>
      <c r="L109" s="1050"/>
    </row>
    <row r="110" spans="1:12" s="1021" customFormat="1">
      <c r="A110" s="1065" t="s">
        <v>1929</v>
      </c>
      <c r="C110" s="1066"/>
      <c r="D110" s="1067"/>
      <c r="E110" s="761"/>
      <c r="F110" s="1067"/>
      <c r="G110" s="1068">
        <v>46398.464000000014</v>
      </c>
      <c r="H110" s="1069"/>
      <c r="K110" s="1022"/>
      <c r="L110" s="1050"/>
    </row>
    <row r="111" spans="1:12" s="1021" customFormat="1">
      <c r="A111" s="1070" t="s">
        <v>1930</v>
      </c>
      <c r="B111" s="1040"/>
      <c r="C111" s="1071"/>
      <c r="D111" s="1072"/>
      <c r="E111" s="1044"/>
      <c r="F111" s="1072"/>
      <c r="G111" s="1073">
        <v>48482.304000000018</v>
      </c>
      <c r="H111" s="1069"/>
      <c r="K111" s="1022"/>
      <c r="L111" s="1050"/>
    </row>
    <row r="112" spans="1:12" s="1021" customFormat="1">
      <c r="A112" s="1065" t="s">
        <v>1931</v>
      </c>
      <c r="C112" s="1066"/>
      <c r="D112" s="1067"/>
      <c r="E112" s="761"/>
      <c r="F112" s="1067"/>
      <c r="G112" s="1068">
        <v>50567.168000000012</v>
      </c>
      <c r="H112" s="1069"/>
      <c r="K112" s="1022"/>
      <c r="L112" s="1050"/>
    </row>
    <row r="113" spans="1:12" s="1021" customFormat="1">
      <c r="A113" s="1070" t="s">
        <v>1932</v>
      </c>
      <c r="B113" s="1040"/>
      <c r="C113" s="1071"/>
      <c r="D113" s="1072"/>
      <c r="E113" s="1044"/>
      <c r="F113" s="1072"/>
      <c r="G113" s="1073">
        <v>52760.576000000001</v>
      </c>
      <c r="H113" s="1069"/>
      <c r="K113" s="1022"/>
      <c r="L113" s="1050"/>
    </row>
    <row r="114" spans="1:12" s="1021" customFormat="1">
      <c r="A114" s="1065" t="s">
        <v>1933</v>
      </c>
      <c r="C114" s="1066"/>
      <c r="D114" s="1067"/>
      <c r="E114" s="761"/>
      <c r="F114" s="1067"/>
      <c r="G114" s="1068">
        <v>55393.280000000006</v>
      </c>
      <c r="H114" s="1069"/>
      <c r="K114" s="1022"/>
      <c r="L114" s="1050"/>
    </row>
    <row r="115" spans="1:12" s="1021" customFormat="1">
      <c r="A115" s="1070" t="s">
        <v>1934</v>
      </c>
      <c r="B115" s="1040"/>
      <c r="C115" s="1071"/>
      <c r="D115" s="1072"/>
      <c r="E115" s="1044"/>
      <c r="F115" s="1072"/>
      <c r="G115" s="1073">
        <v>60877.824000000008</v>
      </c>
      <c r="H115" s="1069"/>
      <c r="K115" s="1022"/>
      <c r="L115" s="1050"/>
    </row>
    <row r="116" spans="1:12" s="1021" customFormat="1">
      <c r="A116" s="1065" t="s">
        <v>1935</v>
      </c>
      <c r="C116" s="1066"/>
      <c r="D116" s="1067"/>
      <c r="E116" s="761"/>
      <c r="F116" s="1067"/>
      <c r="G116" s="1068">
        <v>56410.112000000008</v>
      </c>
      <c r="H116" s="1069"/>
      <c r="K116" s="1022"/>
      <c r="L116" s="1050"/>
    </row>
    <row r="117" spans="1:12" s="1021" customFormat="1">
      <c r="A117" s="1070" t="s">
        <v>1936</v>
      </c>
      <c r="B117" s="1040"/>
      <c r="C117" s="1071"/>
      <c r="D117" s="1072"/>
      <c r="E117" s="1044"/>
      <c r="F117" s="1072"/>
      <c r="G117" s="1073">
        <v>58764.288000000008</v>
      </c>
      <c r="H117" s="1069"/>
      <c r="K117" s="1022"/>
      <c r="L117" s="1050"/>
    </row>
    <row r="118" spans="1:12" s="1021" customFormat="1">
      <c r="A118" s="1065" t="s">
        <v>1937</v>
      </c>
      <c r="C118" s="1066"/>
      <c r="D118" s="1067"/>
      <c r="E118" s="761"/>
      <c r="F118" s="1067"/>
      <c r="G118" s="1068">
        <v>59276.288000000008</v>
      </c>
      <c r="H118" s="1069"/>
      <c r="K118" s="1022"/>
      <c r="L118" s="1050"/>
    </row>
    <row r="119" spans="1:12" s="1021" customFormat="1">
      <c r="A119" s="1070" t="s">
        <v>1938</v>
      </c>
      <c r="B119" s="1040"/>
      <c r="C119" s="1071"/>
      <c r="D119" s="1072"/>
      <c r="E119" s="1044"/>
      <c r="F119" s="1072"/>
      <c r="G119" s="1073">
        <v>64189.440000000017</v>
      </c>
      <c r="H119" s="1069"/>
      <c r="K119" s="1022"/>
      <c r="L119" s="1050"/>
    </row>
    <row r="120" spans="1:12" s="1021" customFormat="1">
      <c r="A120" s="1065" t="s">
        <v>1939</v>
      </c>
      <c r="C120" s="1066"/>
      <c r="D120" s="1067"/>
      <c r="E120" s="761"/>
      <c r="F120" s="1067"/>
      <c r="G120" s="1068">
        <v>68183.040000000008</v>
      </c>
      <c r="H120" s="1069"/>
      <c r="K120" s="1022"/>
      <c r="L120" s="1050"/>
    </row>
    <row r="121" spans="1:12" s="1021" customFormat="1">
      <c r="A121" s="1070" t="s">
        <v>1940</v>
      </c>
      <c r="B121" s="1040"/>
      <c r="C121" s="1071"/>
      <c r="D121" s="1072"/>
      <c r="E121" s="1044"/>
      <c r="F121" s="1072"/>
      <c r="G121" s="1073">
        <v>71254.016000000003</v>
      </c>
      <c r="H121" s="1069"/>
      <c r="K121" s="1022"/>
      <c r="L121" s="1050"/>
    </row>
    <row r="122" spans="1:12" s="1021" customFormat="1">
      <c r="A122" s="1065" t="s">
        <v>1941</v>
      </c>
      <c r="C122" s="1066"/>
      <c r="D122" s="1067"/>
      <c r="E122" s="761"/>
      <c r="F122" s="1067"/>
      <c r="G122" s="1068">
        <v>73711.616000000009</v>
      </c>
      <c r="H122" s="1069"/>
      <c r="K122" s="1022"/>
      <c r="L122" s="1050"/>
    </row>
    <row r="123" spans="1:12" s="1021" customFormat="1">
      <c r="A123" s="1070" t="s">
        <v>1942</v>
      </c>
      <c r="B123" s="1040"/>
      <c r="C123" s="1071"/>
      <c r="D123" s="1072"/>
      <c r="E123" s="1044"/>
      <c r="F123" s="1072"/>
      <c r="G123" s="1073">
        <v>78931.968000000008</v>
      </c>
      <c r="H123" s="1069"/>
      <c r="K123" s="1022"/>
      <c r="L123" s="1050"/>
    </row>
    <row r="124" spans="1:12" s="1021" customFormat="1">
      <c r="A124" s="1065" t="s">
        <v>1943</v>
      </c>
      <c r="C124" s="1066"/>
      <c r="D124" s="1067"/>
      <c r="E124" s="761"/>
      <c r="F124" s="1067"/>
      <c r="G124" s="1068">
        <v>78625.79200000003</v>
      </c>
      <c r="H124" s="1069"/>
      <c r="K124" s="1022"/>
      <c r="L124" s="1050"/>
    </row>
    <row r="125" spans="1:12" s="1021" customFormat="1">
      <c r="A125" s="1070" t="s">
        <v>1944</v>
      </c>
      <c r="B125" s="1040"/>
      <c r="C125" s="1071"/>
      <c r="D125" s="1072"/>
      <c r="E125" s="1044"/>
      <c r="F125" s="1072"/>
      <c r="G125" s="1073">
        <v>84665.344000000012</v>
      </c>
      <c r="H125" s="1069"/>
      <c r="K125" s="1022"/>
      <c r="L125" s="1050"/>
    </row>
    <row r="126" spans="1:12" s="1021" customFormat="1">
      <c r="A126" s="1065" t="s">
        <v>1945</v>
      </c>
      <c r="C126" s="1066"/>
      <c r="D126" s="1067"/>
      <c r="E126" s="761"/>
      <c r="F126" s="1067"/>
      <c r="G126" s="1068">
        <v>85791.744000000021</v>
      </c>
      <c r="H126" s="1069"/>
      <c r="K126" s="1022"/>
      <c r="L126" s="1050"/>
    </row>
    <row r="127" spans="1:12" s="1021" customFormat="1">
      <c r="A127" s="1070" t="s">
        <v>1946</v>
      </c>
      <c r="B127" s="1040"/>
      <c r="C127" s="1071"/>
      <c r="D127" s="1072"/>
      <c r="E127" s="1044"/>
      <c r="F127" s="1072"/>
      <c r="G127" s="1073">
        <v>94391.296000000002</v>
      </c>
      <c r="H127" s="1069"/>
      <c r="K127" s="1022"/>
      <c r="L127" s="1050"/>
    </row>
    <row r="128" spans="1:12" s="1021" customFormat="1">
      <c r="A128" s="1065" t="s">
        <v>1947</v>
      </c>
      <c r="C128" s="1066"/>
      <c r="D128" s="1067"/>
      <c r="E128" s="761"/>
      <c r="F128" s="1067"/>
      <c r="G128" s="1068">
        <v>99305.472000000009</v>
      </c>
      <c r="H128" s="1069"/>
      <c r="K128" s="1022"/>
      <c r="L128" s="1050"/>
    </row>
    <row r="129" spans="1:12" s="1021" customFormat="1">
      <c r="A129" s="1070" t="s">
        <v>1948</v>
      </c>
      <c r="B129" s="1040"/>
      <c r="C129" s="1071"/>
      <c r="D129" s="1072"/>
      <c r="E129" s="1044"/>
      <c r="F129" s="1072"/>
      <c r="G129" s="1073">
        <v>82311.16800000002</v>
      </c>
      <c r="H129" s="1069"/>
      <c r="K129" s="1022"/>
      <c r="L129" s="1050"/>
    </row>
    <row r="130" spans="1:12" s="1021" customFormat="1">
      <c r="A130" s="1065" t="s">
        <v>1949</v>
      </c>
      <c r="C130" s="1066"/>
      <c r="D130" s="1067"/>
      <c r="E130" s="761"/>
      <c r="F130" s="1067"/>
      <c r="G130" s="1068">
        <v>82003.968000000023</v>
      </c>
      <c r="H130" s="1069"/>
      <c r="K130" s="1022"/>
      <c r="L130" s="1050"/>
    </row>
    <row r="131" spans="1:12" s="1021" customFormat="1">
      <c r="A131" s="1070" t="s">
        <v>1950</v>
      </c>
      <c r="B131" s="1040"/>
      <c r="C131" s="1071"/>
      <c r="D131" s="1072"/>
      <c r="E131" s="1044"/>
      <c r="F131" s="1072"/>
      <c r="G131" s="1073">
        <v>88145.920000000013</v>
      </c>
      <c r="H131" s="1069"/>
      <c r="K131" s="1022"/>
      <c r="L131" s="1050"/>
    </row>
    <row r="132" spans="1:12" s="1021" customFormat="1">
      <c r="A132" s="1065" t="s">
        <v>1951</v>
      </c>
      <c r="C132" s="1066"/>
      <c r="D132" s="1067"/>
      <c r="E132" s="761"/>
      <c r="F132" s="1067"/>
      <c r="G132" s="1068">
        <v>90501.120000000024</v>
      </c>
      <c r="H132" s="1069"/>
      <c r="K132" s="1022"/>
      <c r="L132" s="1050"/>
    </row>
    <row r="133" spans="1:12" s="1021" customFormat="1">
      <c r="A133" s="1070" t="s">
        <v>1952</v>
      </c>
      <c r="B133" s="1040"/>
      <c r="C133" s="1071"/>
      <c r="D133" s="1072"/>
      <c r="E133" s="1044"/>
      <c r="F133" s="1072"/>
      <c r="G133" s="1073">
        <v>97462.272000000012</v>
      </c>
      <c r="H133" s="1069"/>
      <c r="K133" s="1022"/>
      <c r="L133" s="1050"/>
    </row>
    <row r="134" spans="1:12" s="1021" customFormat="1">
      <c r="A134" s="1065" t="s">
        <v>1953</v>
      </c>
      <c r="C134" s="1066"/>
      <c r="D134" s="1067"/>
      <c r="E134" s="761"/>
      <c r="F134" s="1067"/>
      <c r="G134" s="1068">
        <v>107495.42400000003</v>
      </c>
      <c r="H134" s="1069"/>
      <c r="K134" s="1022"/>
      <c r="L134" s="1050"/>
    </row>
    <row r="135" spans="1:12" s="1021" customFormat="1">
      <c r="A135" s="1070" t="s">
        <v>1954</v>
      </c>
      <c r="B135" s="1040"/>
      <c r="C135" s="1071"/>
      <c r="D135" s="1072"/>
      <c r="E135" s="1044"/>
      <c r="F135" s="1072"/>
      <c r="G135" s="1073">
        <v>120087.55200000003</v>
      </c>
      <c r="H135" s="1069"/>
      <c r="K135" s="1022"/>
      <c r="L135" s="1050"/>
    </row>
    <row r="136" spans="1:12" s="1021" customFormat="1">
      <c r="A136" s="1065" t="s">
        <v>1955</v>
      </c>
      <c r="C136" s="1066"/>
      <c r="D136" s="1067"/>
      <c r="E136" s="761"/>
      <c r="F136" s="1067"/>
      <c r="G136" s="1068">
        <v>139539.45600000003</v>
      </c>
      <c r="H136" s="1069"/>
      <c r="K136" s="1022"/>
      <c r="L136" s="1050"/>
    </row>
    <row r="137" spans="1:12" s="1021" customFormat="1">
      <c r="A137" s="1070" t="s">
        <v>1956</v>
      </c>
      <c r="B137" s="1040"/>
      <c r="C137" s="1071"/>
      <c r="D137" s="1072"/>
      <c r="E137" s="1044"/>
      <c r="F137" s="1072"/>
      <c r="G137" s="1073">
        <v>106573.82400000001</v>
      </c>
      <c r="H137" s="1069"/>
      <c r="K137" s="1022"/>
      <c r="L137" s="1050"/>
    </row>
    <row r="138" spans="1:12" s="1021" customFormat="1">
      <c r="A138" s="1065" t="s">
        <v>1957</v>
      </c>
      <c r="C138" s="1066"/>
      <c r="D138" s="1067"/>
      <c r="E138" s="761"/>
      <c r="F138" s="1067"/>
      <c r="G138" s="1068">
        <v>109644.80000000003</v>
      </c>
      <c r="H138" s="1069"/>
      <c r="K138" s="1022"/>
      <c r="L138" s="1050"/>
    </row>
    <row r="139" spans="1:12" s="1021" customFormat="1">
      <c r="A139" s="1070" t="s">
        <v>1958</v>
      </c>
      <c r="B139" s="1040"/>
      <c r="C139" s="1071"/>
      <c r="D139" s="1072"/>
      <c r="E139" s="1044"/>
      <c r="F139" s="1072"/>
      <c r="G139" s="1073">
        <v>117835.77600000003</v>
      </c>
      <c r="H139" s="1069"/>
      <c r="K139" s="1022"/>
      <c r="L139" s="1050"/>
    </row>
    <row r="140" spans="1:12" s="1021" customFormat="1">
      <c r="A140" s="1065" t="s">
        <v>1959</v>
      </c>
      <c r="C140" s="1066"/>
      <c r="D140" s="1067"/>
      <c r="E140" s="761"/>
      <c r="F140" s="1067"/>
      <c r="G140" s="1068">
        <v>115890.17600000004</v>
      </c>
      <c r="H140" s="1069"/>
      <c r="K140" s="1022"/>
      <c r="L140" s="1050"/>
    </row>
    <row r="141" spans="1:12" s="1021" customFormat="1">
      <c r="A141" s="1070" t="s">
        <v>1960</v>
      </c>
      <c r="B141" s="1040"/>
      <c r="C141" s="1071"/>
      <c r="D141" s="1072"/>
      <c r="E141" s="1044"/>
      <c r="F141" s="1072"/>
      <c r="G141" s="1073">
        <v>121213.95200000002</v>
      </c>
      <c r="H141" s="1069"/>
      <c r="K141" s="1022"/>
      <c r="L141" s="1050"/>
    </row>
    <row r="142" spans="1:12" s="1021" customFormat="1" ht="12" thickBot="1">
      <c r="A142" s="1074" t="s">
        <v>1961</v>
      </c>
      <c r="B142" s="1075"/>
      <c r="C142" s="1076"/>
      <c r="D142" s="1077"/>
      <c r="E142" s="1078"/>
      <c r="F142" s="1077"/>
      <c r="G142" s="1079">
        <v>130120.70400000001</v>
      </c>
      <c r="H142" s="1080"/>
      <c r="K142" s="1022"/>
      <c r="L142" s="1050"/>
    </row>
    <row r="143" spans="1:12" ht="11.25" customHeight="1" thickBot="1">
      <c r="A143" s="2226" t="s">
        <v>1962</v>
      </c>
      <c r="B143" s="2242"/>
      <c r="C143" s="2242"/>
      <c r="D143" s="2242"/>
      <c r="E143" s="2242"/>
      <c r="F143" s="2242"/>
      <c r="G143" s="2242"/>
      <c r="H143" s="2243"/>
    </row>
    <row r="144" spans="1:12" ht="11.25" customHeight="1">
      <c r="A144" s="2244" t="s">
        <v>1963</v>
      </c>
      <c r="B144" s="1082"/>
      <c r="C144" s="1083" t="s">
        <v>1465</v>
      </c>
      <c r="D144" s="1082"/>
      <c r="E144" s="750" t="s">
        <v>1779</v>
      </c>
      <c r="F144" s="1082"/>
      <c r="G144" s="1084">
        <v>8393.914285714287</v>
      </c>
      <c r="H144" s="2250"/>
    </row>
    <row r="145" spans="1:8" ht="11.25" customHeight="1">
      <c r="A145" s="2221"/>
      <c r="B145" s="1085"/>
      <c r="C145" s="949" t="s">
        <v>1549</v>
      </c>
      <c r="D145" s="1085"/>
      <c r="E145" s="706" t="s">
        <v>1779</v>
      </c>
      <c r="F145" s="1085"/>
      <c r="G145" s="1086">
        <v>9188.4000000000015</v>
      </c>
      <c r="H145" s="2251"/>
    </row>
    <row r="146" spans="1:8" ht="11.25" customHeight="1">
      <c r="A146" s="2221"/>
      <c r="B146" s="1087">
        <v>1.1000000000000001</v>
      </c>
      <c r="C146" s="1088" t="s">
        <v>1469</v>
      </c>
      <c r="D146" s="1087">
        <v>150</v>
      </c>
      <c r="E146" s="706" t="s">
        <v>1779</v>
      </c>
      <c r="F146" s="1089"/>
      <c r="G146" s="1086">
        <v>8393.914285714287</v>
      </c>
      <c r="H146" s="2251"/>
    </row>
    <row r="147" spans="1:8" ht="11.25" customHeight="1">
      <c r="A147" s="2221"/>
      <c r="B147" s="1090"/>
      <c r="C147" s="949" t="s">
        <v>1734</v>
      </c>
      <c r="D147" s="1090"/>
      <c r="E147" s="706" t="s">
        <v>1779</v>
      </c>
      <c r="F147" s="1091"/>
      <c r="G147" s="1086">
        <v>9188.4000000000015</v>
      </c>
      <c r="H147" s="2251"/>
    </row>
    <row r="148" spans="1:8" ht="11.25" customHeight="1">
      <c r="A148" s="2221"/>
      <c r="B148" s="1090"/>
      <c r="C148" s="937" t="s">
        <v>1472</v>
      </c>
      <c r="D148" s="1090"/>
      <c r="E148" s="706" t="s">
        <v>1779</v>
      </c>
      <c r="F148" s="1091"/>
      <c r="G148" s="1086">
        <v>9188.4000000000015</v>
      </c>
      <c r="H148" s="2251"/>
    </row>
    <row r="149" spans="1:8" ht="12" customHeight="1" thickBot="1">
      <c r="A149" s="2245"/>
      <c r="B149" s="1092"/>
      <c r="C149" s="1093" t="s">
        <v>1740</v>
      </c>
      <c r="D149" s="1092"/>
      <c r="E149" s="712" t="s">
        <v>1779</v>
      </c>
      <c r="F149" s="1094"/>
      <c r="G149" s="1095">
        <v>9188.4000000000015</v>
      </c>
      <c r="H149" s="2251"/>
    </row>
    <row r="150" spans="1:8" ht="11.25" customHeight="1">
      <c r="A150" s="2244" t="s">
        <v>1964</v>
      </c>
      <c r="B150" s="1096">
        <v>1.4</v>
      </c>
      <c r="C150" s="1097" t="s">
        <v>1549</v>
      </c>
      <c r="D150" s="1096">
        <v>110</v>
      </c>
      <c r="E150" s="750" t="s">
        <v>1779</v>
      </c>
      <c r="F150" s="1098"/>
      <c r="G150" s="1099">
        <v>10932.814285714287</v>
      </c>
      <c r="H150" s="2251"/>
    </row>
    <row r="151" spans="1:8" ht="11.25" customHeight="1">
      <c r="A151" s="2246"/>
      <c r="B151" s="1090"/>
      <c r="C151" s="937" t="s">
        <v>1734</v>
      </c>
      <c r="D151" s="1090"/>
      <c r="E151" s="706" t="s">
        <v>1779</v>
      </c>
      <c r="F151" s="1091"/>
      <c r="G151" s="1086">
        <v>10932.814285714287</v>
      </c>
      <c r="H151" s="2251"/>
    </row>
    <row r="152" spans="1:8" ht="11.25" customHeight="1">
      <c r="A152" s="2246"/>
      <c r="B152" s="1090"/>
      <c r="C152" s="949" t="s">
        <v>1472</v>
      </c>
      <c r="D152" s="1090"/>
      <c r="E152" s="706" t="s">
        <v>1779</v>
      </c>
      <c r="F152" s="1091"/>
      <c r="G152" s="1086">
        <v>10932.814285714287</v>
      </c>
      <c r="H152" s="2251"/>
    </row>
    <row r="153" spans="1:8" ht="11.25" customHeight="1">
      <c r="A153" s="2246"/>
      <c r="B153" s="1090"/>
      <c r="C153" s="949" t="s">
        <v>1555</v>
      </c>
      <c r="D153" s="1090"/>
      <c r="E153" s="706" t="s">
        <v>1779</v>
      </c>
      <c r="F153" s="1091"/>
      <c r="G153" s="1086">
        <v>10932.814285714287</v>
      </c>
      <c r="H153" s="2251"/>
    </row>
    <row r="154" spans="1:8" ht="11.25" customHeight="1">
      <c r="A154" s="2246"/>
      <c r="B154" s="1090"/>
      <c r="C154" s="937" t="s">
        <v>1481</v>
      </c>
      <c r="D154" s="1090"/>
      <c r="E154" s="706" t="s">
        <v>1779</v>
      </c>
      <c r="F154" s="1091"/>
      <c r="G154" s="1086">
        <v>13860.321428571431</v>
      </c>
      <c r="H154" s="2251"/>
    </row>
    <row r="155" spans="1:8" ht="11.25" customHeight="1">
      <c r="A155" s="2246"/>
      <c r="B155" s="1090"/>
      <c r="C155" s="937" t="s">
        <v>1746</v>
      </c>
      <c r="D155" s="1090"/>
      <c r="E155" s="706" t="s">
        <v>1779</v>
      </c>
      <c r="F155" s="1091"/>
      <c r="G155" s="1086">
        <v>14231.657142857144</v>
      </c>
      <c r="H155" s="2251"/>
    </row>
    <row r="156" spans="1:8" ht="11.25" customHeight="1">
      <c r="A156" s="2246"/>
      <c r="B156" s="1090"/>
      <c r="C156" s="937" t="s">
        <v>1484</v>
      </c>
      <c r="D156" s="1090"/>
      <c r="E156" s="706" t="s">
        <v>1779</v>
      </c>
      <c r="F156" s="1091"/>
      <c r="G156" s="1086">
        <v>13860.321428571431</v>
      </c>
      <c r="H156" s="2251"/>
    </row>
    <row r="157" spans="1:8" ht="11.25" customHeight="1">
      <c r="A157" s="2246"/>
      <c r="B157" s="1090"/>
      <c r="C157" s="937" t="s">
        <v>1487</v>
      </c>
      <c r="D157" s="1090"/>
      <c r="E157" s="706" t="s">
        <v>1779</v>
      </c>
      <c r="F157" s="1091"/>
      <c r="G157" s="1086">
        <v>14231.657142857144</v>
      </c>
      <c r="H157" s="2251"/>
    </row>
    <row r="158" spans="1:8" ht="11.25" customHeight="1">
      <c r="A158" s="2246"/>
      <c r="B158" s="1090"/>
      <c r="C158" s="949" t="s">
        <v>1748</v>
      </c>
      <c r="D158" s="1090"/>
      <c r="E158" s="706" t="s">
        <v>1779</v>
      </c>
      <c r="F158" s="1091"/>
      <c r="G158" s="1086">
        <v>13860.321428571431</v>
      </c>
      <c r="H158" s="2251"/>
    </row>
    <row r="159" spans="1:8" ht="11.25" customHeight="1" thickBot="1">
      <c r="A159" s="2247"/>
      <c r="B159" s="1092"/>
      <c r="C159" s="1093" t="s">
        <v>1751</v>
      </c>
      <c r="D159" s="1092"/>
      <c r="E159" s="712" t="s">
        <v>1779</v>
      </c>
      <c r="F159" s="1094"/>
      <c r="G159" s="1100">
        <v>14231.657142857144</v>
      </c>
      <c r="H159" s="2251"/>
    </row>
    <row r="160" spans="1:8" ht="11.25" customHeight="1">
      <c r="A160" s="2244" t="s">
        <v>1965</v>
      </c>
      <c r="B160" s="1096" t="s">
        <v>1966</v>
      </c>
      <c r="C160" s="1097" t="s">
        <v>1475</v>
      </c>
      <c r="D160" s="1096">
        <v>160</v>
      </c>
      <c r="E160" s="750" t="s">
        <v>1779</v>
      </c>
      <c r="F160" s="1098">
        <v>60</v>
      </c>
      <c r="G160" s="1101">
        <v>14318.014285714287</v>
      </c>
      <c r="H160" s="894"/>
    </row>
    <row r="161" spans="1:8" ht="11.25" customHeight="1">
      <c r="A161" s="2246"/>
      <c r="B161" s="1090"/>
      <c r="C161" s="949" t="s">
        <v>1558</v>
      </c>
      <c r="D161" s="1090"/>
      <c r="E161" s="706" t="s">
        <v>1779</v>
      </c>
      <c r="F161" s="1091"/>
      <c r="G161" s="1102">
        <v>14318.014285714287</v>
      </c>
      <c r="H161" s="894"/>
    </row>
    <row r="162" spans="1:8" ht="11.25" customHeight="1">
      <c r="A162" s="2246"/>
      <c r="B162" s="1090"/>
      <c r="C162" s="949" t="s">
        <v>1495</v>
      </c>
      <c r="D162" s="1090"/>
      <c r="E162" s="706" t="s">
        <v>1779</v>
      </c>
      <c r="F162" s="1091"/>
      <c r="G162" s="1102">
        <v>14438.914285714287</v>
      </c>
      <c r="H162" s="894"/>
    </row>
    <row r="163" spans="1:8" ht="11.25" customHeight="1">
      <c r="A163" s="2246"/>
      <c r="B163" s="1090"/>
      <c r="C163" s="937" t="s">
        <v>1746</v>
      </c>
      <c r="D163" s="1090"/>
      <c r="E163" s="706" t="s">
        <v>1779</v>
      </c>
      <c r="F163" s="1091"/>
      <c r="G163" s="1102">
        <v>15699.728571428574</v>
      </c>
      <c r="H163" s="894"/>
    </row>
    <row r="164" spans="1:8" ht="11.25" customHeight="1">
      <c r="A164" s="2246"/>
      <c r="B164" s="1090"/>
      <c r="C164" s="949" t="s">
        <v>1487</v>
      </c>
      <c r="D164" s="1090"/>
      <c r="E164" s="706" t="s">
        <v>1779</v>
      </c>
      <c r="F164" s="1091"/>
      <c r="G164" s="1102">
        <v>15699.728571428574</v>
      </c>
      <c r="H164" s="894"/>
    </row>
    <row r="165" spans="1:8" ht="11.25" customHeight="1">
      <c r="A165" s="2246"/>
      <c r="B165" s="1090"/>
      <c r="C165" s="937" t="s">
        <v>1760</v>
      </c>
      <c r="D165" s="1090"/>
      <c r="E165" s="706" t="s">
        <v>1779</v>
      </c>
      <c r="F165" s="1091"/>
      <c r="G165" s="1102">
        <v>23350.971428571429</v>
      </c>
      <c r="H165" s="894"/>
    </row>
    <row r="166" spans="1:8" ht="11.25" customHeight="1">
      <c r="A166" s="2246"/>
      <c r="B166" s="1090"/>
      <c r="C166" s="937" t="s">
        <v>1761</v>
      </c>
      <c r="D166" s="1090"/>
      <c r="E166" s="706" t="s">
        <v>1779</v>
      </c>
      <c r="F166" s="1091"/>
      <c r="G166" s="1102">
        <v>22815.557142857146</v>
      </c>
      <c r="H166" s="894"/>
    </row>
    <row r="167" spans="1:8" ht="11.25" customHeight="1">
      <c r="A167" s="2246"/>
      <c r="B167" s="1090"/>
      <c r="C167" s="937" t="s">
        <v>1762</v>
      </c>
      <c r="D167" s="1090"/>
      <c r="E167" s="706" t="s">
        <v>1779</v>
      </c>
      <c r="F167" s="1091"/>
      <c r="G167" s="1102">
        <v>23350.971428571429</v>
      </c>
      <c r="H167" s="894"/>
    </row>
    <row r="168" spans="1:8" ht="11.25" customHeight="1" thickBot="1">
      <c r="A168" s="2247"/>
      <c r="B168" s="1092"/>
      <c r="C168" s="1093" t="s">
        <v>1764</v>
      </c>
      <c r="D168" s="1092"/>
      <c r="E168" s="712" t="s">
        <v>1779</v>
      </c>
      <c r="F168" s="1094"/>
      <c r="G168" s="1100">
        <v>24162.728571428572</v>
      </c>
      <c r="H168" s="894"/>
    </row>
    <row r="169" spans="1:8" ht="11.25" customHeight="1">
      <c r="A169" s="2244" t="s">
        <v>1967</v>
      </c>
      <c r="B169" s="1096"/>
      <c r="C169" s="943" t="s">
        <v>1475</v>
      </c>
      <c r="D169" s="1096"/>
      <c r="E169" s="750" t="s">
        <v>1779</v>
      </c>
      <c r="F169" s="1098"/>
      <c r="G169" s="1103">
        <v>15164.314285714287</v>
      </c>
      <c r="H169" s="894"/>
    </row>
    <row r="170" spans="1:8" ht="11.25" customHeight="1">
      <c r="A170" s="2246"/>
      <c r="B170" s="1090"/>
      <c r="C170" s="949" t="s">
        <v>1563</v>
      </c>
      <c r="D170" s="1090"/>
      <c r="E170" s="706" t="s">
        <v>1779</v>
      </c>
      <c r="F170" s="1091"/>
      <c r="G170" s="1102">
        <v>15233.400000000001</v>
      </c>
      <c r="H170" s="894"/>
    </row>
    <row r="171" spans="1:8" ht="11.25" customHeight="1">
      <c r="A171" s="2246"/>
      <c r="B171" s="1090"/>
      <c r="C171" s="937" t="s">
        <v>1558</v>
      </c>
      <c r="D171" s="1090"/>
      <c r="E171" s="706" t="s">
        <v>1779</v>
      </c>
      <c r="F171" s="1091"/>
      <c r="G171" s="1102">
        <v>15164.314285714287</v>
      </c>
      <c r="H171" s="894"/>
    </row>
    <row r="172" spans="1:8" ht="11.25" customHeight="1">
      <c r="A172" s="2246"/>
      <c r="B172" s="1087" t="s">
        <v>1968</v>
      </c>
      <c r="C172" s="949" t="s">
        <v>1481</v>
      </c>
      <c r="D172" s="1087">
        <v>250</v>
      </c>
      <c r="E172" s="706" t="s">
        <v>1779</v>
      </c>
      <c r="F172" s="1089">
        <v>83</v>
      </c>
      <c r="G172" s="1102">
        <v>16658.29285714286</v>
      </c>
      <c r="H172" s="894"/>
    </row>
    <row r="173" spans="1:8" ht="11.25" customHeight="1">
      <c r="A173" s="2246"/>
      <c r="B173" s="1087"/>
      <c r="C173" s="937" t="s">
        <v>1495</v>
      </c>
      <c r="D173" s="1087"/>
      <c r="E173" s="706" t="s">
        <v>1779</v>
      </c>
      <c r="F173" s="1089"/>
      <c r="G173" s="1102">
        <v>15233.400000000001</v>
      </c>
      <c r="H173" s="894"/>
    </row>
    <row r="174" spans="1:8" ht="11.25" customHeight="1">
      <c r="A174" s="2246"/>
      <c r="B174" s="1087"/>
      <c r="C174" s="949" t="s">
        <v>1746</v>
      </c>
      <c r="D174" s="1087"/>
      <c r="E174" s="706" t="s">
        <v>1779</v>
      </c>
      <c r="F174" s="1089"/>
      <c r="G174" s="1102">
        <v>16960.54285714286</v>
      </c>
      <c r="H174" s="894"/>
    </row>
    <row r="175" spans="1:8" ht="11.25" customHeight="1">
      <c r="A175" s="2246"/>
      <c r="B175" s="1087"/>
      <c r="C175" s="949" t="s">
        <v>1484</v>
      </c>
      <c r="D175" s="1087"/>
      <c r="E175" s="706" t="s">
        <v>1779</v>
      </c>
      <c r="F175" s="1089"/>
      <c r="G175" s="1102">
        <v>16658.29285714286</v>
      </c>
      <c r="H175" s="894"/>
    </row>
    <row r="176" spans="1:8" ht="11.25" customHeight="1">
      <c r="A176" s="2246"/>
      <c r="B176" s="1087"/>
      <c r="C176" s="937" t="s">
        <v>1567</v>
      </c>
      <c r="D176" s="1087"/>
      <c r="E176" s="706" t="s">
        <v>1779</v>
      </c>
      <c r="F176" s="1089"/>
      <c r="G176" s="1102">
        <v>26114.400000000001</v>
      </c>
      <c r="H176" s="894"/>
    </row>
    <row r="177" spans="1:11" ht="11.25" customHeight="1">
      <c r="A177" s="2246"/>
      <c r="B177" s="1087"/>
      <c r="C177" s="949" t="s">
        <v>1487</v>
      </c>
      <c r="D177" s="1087"/>
      <c r="E177" s="706" t="s">
        <v>1779</v>
      </c>
      <c r="F177" s="1089"/>
      <c r="G177" s="1102">
        <v>16960.54285714286</v>
      </c>
      <c r="H177" s="894"/>
    </row>
    <row r="178" spans="1:11" ht="11.25" customHeight="1" thickBot="1">
      <c r="A178" s="2247"/>
      <c r="B178" s="1104"/>
      <c r="C178" s="1093" t="s">
        <v>1772</v>
      </c>
      <c r="D178" s="1104"/>
      <c r="E178" s="712" t="s">
        <v>1779</v>
      </c>
      <c r="F178" s="1105"/>
      <c r="G178" s="1100">
        <v>26114.400000000001</v>
      </c>
      <c r="H178" s="894"/>
    </row>
    <row r="179" spans="1:11" ht="11.25" customHeight="1">
      <c r="A179" s="2253" t="s">
        <v>1969</v>
      </c>
      <c r="B179" s="1090" t="s">
        <v>1970</v>
      </c>
      <c r="C179" s="1106" t="s">
        <v>1760</v>
      </c>
      <c r="D179" s="1090">
        <v>430</v>
      </c>
      <c r="E179" s="778" t="s">
        <v>1971</v>
      </c>
      <c r="F179" s="1091">
        <v>95</v>
      </c>
      <c r="G179" s="1107"/>
      <c r="H179" s="894"/>
    </row>
    <row r="180" spans="1:11" ht="11.25" customHeight="1">
      <c r="A180" s="2254"/>
      <c r="B180" s="1087"/>
      <c r="C180" s="1088" t="s">
        <v>1972</v>
      </c>
      <c r="D180" s="1087"/>
      <c r="E180" s="706" t="s">
        <v>1971</v>
      </c>
      <c r="F180" s="1089" t="s">
        <v>1973</v>
      </c>
      <c r="G180" s="1108"/>
      <c r="H180" s="894"/>
    </row>
    <row r="181" spans="1:11" ht="11.25" customHeight="1">
      <c r="A181" s="2254"/>
      <c r="B181" s="1087" t="s">
        <v>1974</v>
      </c>
      <c r="C181" s="1088" t="s">
        <v>1975</v>
      </c>
      <c r="D181" s="1087">
        <v>980</v>
      </c>
      <c r="E181" s="706" t="s">
        <v>1971</v>
      </c>
      <c r="F181" s="1089">
        <v>110</v>
      </c>
      <c r="G181" s="1108"/>
      <c r="H181" s="894"/>
    </row>
    <row r="182" spans="1:11" ht="11.25" customHeight="1" thickBot="1">
      <c r="A182" s="2249"/>
      <c r="B182" s="1104" t="s">
        <v>1976</v>
      </c>
      <c r="C182" s="1109" t="s">
        <v>1977</v>
      </c>
      <c r="D182" s="1104">
        <v>1190</v>
      </c>
      <c r="E182" s="712" t="s">
        <v>1971</v>
      </c>
      <c r="F182" s="1105">
        <v>120</v>
      </c>
      <c r="G182" s="1110"/>
      <c r="H182" s="899"/>
    </row>
    <row r="183" spans="1:11" s="994" customFormat="1" ht="34.5" thickBot="1">
      <c r="A183" s="686" t="s">
        <v>1441</v>
      </c>
      <c r="B183" s="687" t="s">
        <v>1658</v>
      </c>
      <c r="C183" s="688" t="s">
        <v>1443</v>
      </c>
      <c r="D183" s="689" t="s">
        <v>1444</v>
      </c>
      <c r="E183" s="690" t="s">
        <v>1445</v>
      </c>
      <c r="F183" s="688" t="s">
        <v>1446</v>
      </c>
      <c r="G183" s="691" t="s">
        <v>174</v>
      </c>
      <c r="H183" s="1111" t="s">
        <v>1447</v>
      </c>
      <c r="J183" s="995"/>
      <c r="K183" s="995"/>
    </row>
    <row r="184" spans="1:11" ht="12" customHeight="1">
      <c r="A184" s="2244" t="s">
        <v>1978</v>
      </c>
      <c r="B184" s="1096" t="s">
        <v>1979</v>
      </c>
      <c r="C184" s="1097" t="s">
        <v>1980</v>
      </c>
      <c r="D184" s="1096">
        <v>430</v>
      </c>
      <c r="E184" s="750" t="s">
        <v>1971</v>
      </c>
      <c r="F184" s="1098">
        <v>190</v>
      </c>
      <c r="G184" s="1112"/>
      <c r="H184" s="1113"/>
    </row>
    <row r="185" spans="1:11" ht="11.25" customHeight="1">
      <c r="A185" s="2255"/>
      <c r="B185" s="1087" t="s">
        <v>1981</v>
      </c>
      <c r="C185" s="1088" t="s">
        <v>1982</v>
      </c>
      <c r="D185" s="1087">
        <v>810</v>
      </c>
      <c r="E185" s="706" t="s">
        <v>1971</v>
      </c>
      <c r="F185" s="1089">
        <v>203</v>
      </c>
      <c r="G185" s="1108"/>
      <c r="H185" s="2252"/>
    </row>
    <row r="186" spans="1:11" ht="11.25" customHeight="1">
      <c r="A186" s="2255"/>
      <c r="B186" s="1114" t="s">
        <v>1983</v>
      </c>
      <c r="C186" s="1115" t="s">
        <v>1984</v>
      </c>
      <c r="D186" s="1114">
        <v>890</v>
      </c>
      <c r="E186" s="706" t="s">
        <v>1971</v>
      </c>
      <c r="F186" s="1116" t="s">
        <v>1973</v>
      </c>
      <c r="G186" s="1108"/>
      <c r="H186" s="2252"/>
    </row>
    <row r="187" spans="1:11" ht="11.25" customHeight="1">
      <c r="A187" s="2255"/>
      <c r="B187" s="1114" t="s">
        <v>1985</v>
      </c>
      <c r="C187" s="1115" t="s">
        <v>1986</v>
      </c>
      <c r="D187" s="1114">
        <v>980</v>
      </c>
      <c r="E187" s="706" t="s">
        <v>1971</v>
      </c>
      <c r="F187" s="1116" t="s">
        <v>1973</v>
      </c>
      <c r="G187" s="1117"/>
      <c r="H187" s="2252"/>
    </row>
    <row r="188" spans="1:11">
      <c r="A188" s="2246"/>
      <c r="B188" s="1087"/>
      <c r="C188" s="1088" t="s">
        <v>1987</v>
      </c>
      <c r="D188" s="1087" t="s">
        <v>1988</v>
      </c>
      <c r="E188" s="706" t="s">
        <v>1971</v>
      </c>
      <c r="F188" s="1089">
        <v>255</v>
      </c>
      <c r="G188" s="1108"/>
      <c r="H188" s="2252"/>
    </row>
    <row r="189" spans="1:11">
      <c r="A189" s="2246"/>
      <c r="B189" s="1087"/>
      <c r="C189" s="1088" t="s">
        <v>1989</v>
      </c>
      <c r="D189" s="1087"/>
      <c r="E189" s="706" t="s">
        <v>1971</v>
      </c>
      <c r="F189" s="1089" t="s">
        <v>1973</v>
      </c>
      <c r="G189" s="1108"/>
      <c r="H189" s="2252"/>
    </row>
    <row r="190" spans="1:11" ht="12" thickBot="1">
      <c r="A190" s="2247"/>
      <c r="B190" s="1104"/>
      <c r="C190" s="1109" t="s">
        <v>1990</v>
      </c>
      <c r="D190" s="1104"/>
      <c r="E190" s="712" t="s">
        <v>1971</v>
      </c>
      <c r="F190" s="1105" t="s">
        <v>1973</v>
      </c>
      <c r="G190" s="1110"/>
      <c r="H190" s="2252"/>
    </row>
    <row r="191" spans="1:11">
      <c r="A191" s="2248" t="s">
        <v>1991</v>
      </c>
      <c r="B191" s="1096" t="s">
        <v>1992</v>
      </c>
      <c r="C191" s="1097" t="s">
        <v>1993</v>
      </c>
      <c r="D191" s="1096">
        <v>150</v>
      </c>
      <c r="E191" s="750" t="s">
        <v>1971</v>
      </c>
      <c r="F191" s="1098">
        <v>362</v>
      </c>
      <c r="G191" s="1112"/>
      <c r="H191" s="2252"/>
    </row>
    <row r="192" spans="1:11" ht="11.25" customHeight="1">
      <c r="A192" s="2254"/>
      <c r="B192" s="1087" t="s">
        <v>1994</v>
      </c>
      <c r="C192" s="1088" t="s">
        <v>1995</v>
      </c>
      <c r="D192" s="1087">
        <v>590</v>
      </c>
      <c r="E192" s="706" t="s">
        <v>1971</v>
      </c>
      <c r="F192" s="1089" t="s">
        <v>1973</v>
      </c>
      <c r="G192" s="1108"/>
      <c r="H192" s="2252"/>
    </row>
    <row r="193" spans="1:8" ht="11.25" customHeight="1">
      <c r="A193" s="2254"/>
      <c r="B193" s="1087" t="s">
        <v>1996</v>
      </c>
      <c r="C193" s="1088" t="s">
        <v>1997</v>
      </c>
      <c r="D193" s="1087">
        <v>1040</v>
      </c>
      <c r="E193" s="706" t="s">
        <v>1971</v>
      </c>
      <c r="F193" s="1089">
        <v>417</v>
      </c>
      <c r="G193" s="1108"/>
      <c r="H193" s="2252"/>
    </row>
    <row r="194" spans="1:8" ht="11.25" customHeight="1" thickBot="1">
      <c r="A194" s="2249"/>
      <c r="B194" s="1104" t="s">
        <v>1996</v>
      </c>
      <c r="C194" s="1109" t="s">
        <v>1998</v>
      </c>
      <c r="D194" s="1104">
        <v>1040</v>
      </c>
      <c r="E194" s="712" t="s">
        <v>1971</v>
      </c>
      <c r="F194" s="1105" t="s">
        <v>1973</v>
      </c>
      <c r="G194" s="1110"/>
      <c r="H194" s="2252"/>
    </row>
    <row r="195" spans="1:8">
      <c r="A195" s="2248" t="s">
        <v>1999</v>
      </c>
      <c r="B195" s="1096" t="s">
        <v>2000</v>
      </c>
      <c r="C195" s="1097" t="s">
        <v>2001</v>
      </c>
      <c r="D195" s="1096">
        <v>960</v>
      </c>
      <c r="E195" s="750" t="s">
        <v>1971</v>
      </c>
      <c r="F195" s="1098">
        <v>600</v>
      </c>
      <c r="G195" s="1112"/>
      <c r="H195" s="2252"/>
    </row>
    <row r="196" spans="1:8" ht="12" thickBot="1">
      <c r="A196" s="2249"/>
      <c r="B196" s="1104"/>
      <c r="C196" s="1109" t="s">
        <v>2002</v>
      </c>
      <c r="D196" s="1104"/>
      <c r="E196" s="712" t="s">
        <v>1971</v>
      </c>
      <c r="F196" s="1105" t="s">
        <v>1973</v>
      </c>
      <c r="G196" s="1110"/>
      <c r="H196" s="1118"/>
    </row>
    <row r="199" spans="1:8" ht="12.75" customHeight="1"/>
    <row r="200" spans="1:8" ht="12.75" customHeight="1"/>
    <row r="201" spans="1:8" ht="12.75" customHeight="1"/>
    <row r="202" spans="1:8" ht="12.75" customHeight="1"/>
    <row r="217" ht="81.75" customHeight="1"/>
  </sheetData>
  <mergeCells count="20">
    <mergeCell ref="A195:A196"/>
    <mergeCell ref="H144:H159"/>
    <mergeCell ref="H185:H195"/>
    <mergeCell ref="A160:A168"/>
    <mergeCell ref="A169:A178"/>
    <mergeCell ref="A179:A182"/>
    <mergeCell ref="A184:A190"/>
    <mergeCell ref="A191:A194"/>
    <mergeCell ref="H21:H28"/>
    <mergeCell ref="A29:H29"/>
    <mergeCell ref="A86:H86"/>
    <mergeCell ref="A143:H143"/>
    <mergeCell ref="A144:A149"/>
    <mergeCell ref="A150:A159"/>
    <mergeCell ref="A6:H6"/>
    <mergeCell ref="H7:H10"/>
    <mergeCell ref="A11:H11"/>
    <mergeCell ref="H12:H19"/>
    <mergeCell ref="A20:H20"/>
    <mergeCell ref="A1:H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"/>
  <sheetViews>
    <sheetView topLeftCell="A64" workbookViewId="0">
      <selection activeCell="M10" sqref="M10"/>
    </sheetView>
  </sheetViews>
  <sheetFormatPr defaultColWidth="8.7109375" defaultRowHeight="12.75"/>
  <cols>
    <col min="1" max="1" width="6.42578125" customWidth="1"/>
    <col min="2" max="2" width="8.85546875" bestFit="1" customWidth="1"/>
    <col min="3" max="3" width="6.85546875" bestFit="1" customWidth="1"/>
    <col min="4" max="4" width="11" customWidth="1"/>
    <col min="5" max="5" width="9.7109375" customWidth="1"/>
    <col min="6" max="6" width="11.85546875" customWidth="1"/>
    <col min="7" max="7" width="9.85546875" customWidth="1"/>
    <col min="8" max="8" width="11.140625" customWidth="1"/>
    <col min="9" max="10" width="9.7109375" bestFit="1" customWidth="1"/>
    <col min="11" max="11" width="11.140625" customWidth="1"/>
  </cols>
  <sheetData>
    <row r="1" spans="1:11" s="676" customFormat="1" ht="12.75" customHeight="1">
      <c r="A1" s="2141" t="s">
        <v>2198</v>
      </c>
      <c r="B1" s="2142"/>
      <c r="C1" s="2142"/>
      <c r="D1" s="2142"/>
      <c r="E1" s="2142"/>
      <c r="F1" s="2142"/>
      <c r="G1" s="2142"/>
      <c r="H1" s="2142"/>
      <c r="I1" s="2142"/>
      <c r="J1" s="2142"/>
      <c r="K1" s="2143"/>
    </row>
    <row r="2" spans="1:11" s="676" customFormat="1" ht="12.75" customHeight="1">
      <c r="A2" s="2144"/>
      <c r="B2" s="2145"/>
      <c r="C2" s="2145"/>
      <c r="D2" s="2145"/>
      <c r="E2" s="2145"/>
      <c r="F2" s="2145"/>
      <c r="G2" s="2145"/>
      <c r="H2" s="2145"/>
      <c r="I2" s="2145"/>
      <c r="J2" s="2145"/>
      <c r="K2" s="2146"/>
    </row>
    <row r="3" spans="1:11" s="676" customFormat="1" ht="12.75" customHeight="1">
      <c r="A3" s="2144"/>
      <c r="B3" s="2145"/>
      <c r="C3" s="2145"/>
      <c r="D3" s="2145"/>
      <c r="E3" s="2145"/>
      <c r="F3" s="2145"/>
      <c r="G3" s="2145"/>
      <c r="H3" s="2145"/>
      <c r="I3" s="2145"/>
      <c r="J3" s="2145"/>
      <c r="K3" s="2146"/>
    </row>
    <row r="4" spans="1:11" s="676" customFormat="1" ht="42.75" customHeight="1" thickBot="1">
      <c r="A4" s="2147"/>
      <c r="B4" s="2148"/>
      <c r="C4" s="2148"/>
      <c r="D4" s="2148"/>
      <c r="E4" s="2148"/>
      <c r="F4" s="2148"/>
      <c r="G4" s="2148"/>
      <c r="H4" s="2148"/>
      <c r="I4" s="2148"/>
      <c r="J4" s="2148"/>
      <c r="K4" s="2149"/>
    </row>
    <row r="5" spans="1:11" s="802" customFormat="1" ht="12.75" customHeight="1">
      <c r="A5" s="672"/>
      <c r="B5" s="2142"/>
      <c r="C5" s="2142"/>
      <c r="D5" s="2142"/>
      <c r="E5" s="2142"/>
      <c r="F5" s="1120"/>
      <c r="G5" s="1120"/>
      <c r="H5" s="884"/>
      <c r="I5" s="1120"/>
      <c r="J5" s="1121"/>
      <c r="K5" s="1122"/>
    </row>
    <row r="6" spans="1:11" s="802" customFormat="1" ht="11.25">
      <c r="A6" s="677"/>
      <c r="B6" s="2145"/>
      <c r="C6" s="2145"/>
      <c r="D6" s="2145"/>
      <c r="E6" s="2145"/>
      <c r="F6" s="835"/>
      <c r="G6" s="835"/>
      <c r="H6" s="885"/>
      <c r="I6" s="835"/>
      <c r="J6" s="836"/>
      <c r="K6" s="886"/>
    </row>
    <row r="7" spans="1:11" s="802" customFormat="1" ht="11.25">
      <c r="A7" s="677"/>
      <c r="B7" s="2145"/>
      <c r="C7" s="2145"/>
      <c r="D7" s="2145"/>
      <c r="E7" s="2145"/>
      <c r="F7" s="835"/>
      <c r="G7" s="835"/>
      <c r="H7" s="885"/>
      <c r="I7" s="835"/>
      <c r="J7" s="836"/>
      <c r="K7" s="886"/>
    </row>
    <row r="8" spans="1:11" s="802" customFormat="1" ht="11.25">
      <c r="A8" s="677"/>
      <c r="B8" s="2145"/>
      <c r="C8" s="2145"/>
      <c r="D8" s="2145"/>
      <c r="E8" s="2145"/>
      <c r="F8" s="835"/>
      <c r="G8" s="835"/>
      <c r="H8" s="885"/>
      <c r="I8" s="835"/>
      <c r="J8" s="836"/>
      <c r="K8" s="886"/>
    </row>
    <row r="9" spans="1:11" s="802" customFormat="1" ht="11.25">
      <c r="A9" s="677"/>
      <c r="B9" s="2145"/>
      <c r="C9" s="2145"/>
      <c r="D9" s="2145"/>
      <c r="E9" s="2145"/>
      <c r="F9" s="835"/>
      <c r="G9" s="835"/>
      <c r="H9" s="885"/>
      <c r="I9" s="835"/>
      <c r="J9" s="836"/>
      <c r="K9" s="886"/>
    </row>
    <row r="10" spans="1:11" s="802" customFormat="1" ht="11.25">
      <c r="A10" s="677"/>
      <c r="B10" s="2145"/>
      <c r="C10" s="2145"/>
      <c r="D10" s="2145"/>
      <c r="E10" s="2145"/>
      <c r="F10" s="835"/>
      <c r="G10" s="835"/>
      <c r="H10" s="885"/>
      <c r="I10" s="835"/>
      <c r="J10" s="836"/>
      <c r="K10" s="886"/>
    </row>
    <row r="11" spans="1:11" s="802" customFormat="1" ht="11.25">
      <c r="A11" s="677"/>
      <c r="B11" s="2145"/>
      <c r="C11" s="2145"/>
      <c r="D11" s="2145"/>
      <c r="E11" s="2145"/>
      <c r="F11" s="835"/>
      <c r="G11" s="835"/>
      <c r="H11" s="885"/>
      <c r="I11" s="835"/>
      <c r="J11" s="836"/>
      <c r="K11" s="886"/>
    </row>
    <row r="12" spans="1:11" s="802" customFormat="1" ht="11.25">
      <c r="A12" s="677"/>
      <c r="B12" s="2145"/>
      <c r="C12" s="2145"/>
      <c r="D12" s="2145"/>
      <c r="E12" s="2145"/>
      <c r="F12" s="835"/>
      <c r="G12" s="835"/>
      <c r="H12" s="885"/>
      <c r="I12" s="835"/>
      <c r="J12" s="836"/>
      <c r="K12" s="886"/>
    </row>
    <row r="13" spans="1:11" s="802" customFormat="1" ht="11.25">
      <c r="A13" s="677"/>
      <c r="B13" s="2145"/>
      <c r="C13" s="2145"/>
      <c r="D13" s="2145"/>
      <c r="E13" s="2145"/>
      <c r="F13" s="835"/>
      <c r="G13" s="835"/>
      <c r="H13" s="885"/>
      <c r="I13" s="835"/>
      <c r="J13" s="836"/>
      <c r="K13" s="886"/>
    </row>
    <row r="14" spans="1:11" s="802" customFormat="1" ht="11.25">
      <c r="A14" s="677"/>
      <c r="B14" s="2145"/>
      <c r="C14" s="2145"/>
      <c r="D14" s="2145"/>
      <c r="E14" s="2145"/>
      <c r="F14" s="835"/>
      <c r="G14" s="835"/>
      <c r="H14" s="885"/>
      <c r="I14" s="835"/>
      <c r="J14" s="836"/>
      <c r="K14" s="886"/>
    </row>
    <row r="15" spans="1:11" s="802" customFormat="1" ht="11.25">
      <c r="A15" s="677"/>
      <c r="B15" s="2145"/>
      <c r="C15" s="2145"/>
      <c r="D15" s="2145"/>
      <c r="E15" s="2145"/>
      <c r="F15" s="835"/>
      <c r="G15" s="835"/>
      <c r="H15" s="885"/>
      <c r="I15" s="835"/>
      <c r="J15" s="836"/>
      <c r="K15" s="886"/>
    </row>
    <row r="16" spans="1:11" s="802" customFormat="1" ht="11.25">
      <c r="A16" s="677"/>
      <c r="B16" s="2145"/>
      <c r="C16" s="2145"/>
      <c r="D16" s="2145"/>
      <c r="E16" s="2145"/>
      <c r="F16" s="835"/>
      <c r="G16" s="835"/>
      <c r="H16" s="885"/>
      <c r="I16" s="835"/>
      <c r="J16" s="836"/>
      <c r="K16" s="886"/>
    </row>
    <row r="17" spans="1:11" s="802" customFormat="1" ht="11.25">
      <c r="A17" s="677"/>
      <c r="B17" s="2145"/>
      <c r="C17" s="2145"/>
      <c r="D17" s="2145"/>
      <c r="E17" s="2145"/>
      <c r="F17" s="835"/>
      <c r="G17" s="835"/>
      <c r="H17" s="885"/>
      <c r="I17" s="835"/>
      <c r="J17" s="836"/>
      <c r="K17" s="886"/>
    </row>
    <row r="18" spans="1:11" s="802" customFormat="1" ht="11.25">
      <c r="A18" s="677"/>
      <c r="B18" s="2145"/>
      <c r="C18" s="2145"/>
      <c r="D18" s="2145"/>
      <c r="E18" s="2145"/>
      <c r="F18" s="835"/>
      <c r="G18" s="835"/>
      <c r="H18" s="885"/>
      <c r="I18" s="835"/>
      <c r="J18" s="836"/>
      <c r="K18" s="886"/>
    </row>
    <row r="19" spans="1:11" s="802" customFormat="1" ht="12" thickBot="1">
      <c r="A19" s="682"/>
      <c r="B19" s="683"/>
      <c r="C19" s="683"/>
      <c r="D19" s="683"/>
      <c r="E19" s="684"/>
      <c r="F19" s="684"/>
      <c r="G19" s="684"/>
      <c r="H19" s="991"/>
      <c r="I19" s="684"/>
      <c r="J19" s="685"/>
      <c r="K19" s="992"/>
    </row>
    <row r="20" spans="1:11" ht="16.5" thickBot="1">
      <c r="A20" s="2256" t="s">
        <v>125</v>
      </c>
      <c r="B20" s="2259" t="s">
        <v>2003</v>
      </c>
      <c r="C20" s="2260"/>
      <c r="D20" s="2263" t="s">
        <v>2004</v>
      </c>
      <c r="E20" s="2264"/>
      <c r="F20" s="2264"/>
      <c r="G20" s="2265"/>
      <c r="H20" s="2264" t="s">
        <v>2005</v>
      </c>
      <c r="I20" s="2264"/>
      <c r="J20" s="2264"/>
      <c r="K20" s="2265"/>
    </row>
    <row r="21" spans="1:11" ht="15.75">
      <c r="A21" s="2257"/>
      <c r="B21" s="2261"/>
      <c r="C21" s="2262"/>
      <c r="D21" s="2266">
        <v>400</v>
      </c>
      <c r="E21" s="2267"/>
      <c r="F21" s="2266">
        <v>600</v>
      </c>
      <c r="G21" s="2267"/>
      <c r="H21" s="2266">
        <v>400</v>
      </c>
      <c r="I21" s="2267"/>
      <c r="J21" s="2266">
        <v>600</v>
      </c>
      <c r="K21" s="2267"/>
    </row>
    <row r="22" spans="1:11" ht="32.25" thickBot="1">
      <c r="A22" s="2258"/>
      <c r="B22" s="1123" t="s">
        <v>2006</v>
      </c>
      <c r="C22" s="671" t="s">
        <v>1576</v>
      </c>
      <c r="D22" s="1124" t="s">
        <v>2007</v>
      </c>
      <c r="E22" s="1125" t="s">
        <v>2008</v>
      </c>
      <c r="F22" s="1124" t="s">
        <v>2007</v>
      </c>
      <c r="G22" s="1125" t="s">
        <v>2008</v>
      </c>
      <c r="H22" s="1124" t="s">
        <v>2007</v>
      </c>
      <c r="I22" s="1125" t="s">
        <v>2008</v>
      </c>
      <c r="J22" s="1124" t="s">
        <v>2007</v>
      </c>
      <c r="K22" s="1125" t="s">
        <v>2008</v>
      </c>
    </row>
    <row r="23" spans="1:11" ht="15.75">
      <c r="A23" s="2268">
        <v>3.5</v>
      </c>
      <c r="B23" s="1126">
        <v>0.18</v>
      </c>
      <c r="C23" s="2271">
        <v>1500</v>
      </c>
      <c r="D23" s="1127">
        <v>33752.5</v>
      </c>
      <c r="E23" s="1128">
        <v>46364.549999999996</v>
      </c>
      <c r="F23" s="1129">
        <v>36093.899999999994</v>
      </c>
      <c r="G23" s="1130">
        <v>49506.35</v>
      </c>
      <c r="H23" s="1127">
        <v>51478.6</v>
      </c>
      <c r="I23" s="1128">
        <v>71167.75</v>
      </c>
      <c r="J23" s="1127">
        <v>54976.899999999994</v>
      </c>
      <c r="K23" s="1128">
        <v>76057.549999999988</v>
      </c>
    </row>
    <row r="24" spans="1:11" ht="15.75">
      <c r="A24" s="2269"/>
      <c r="B24" s="1126">
        <v>0.25</v>
      </c>
      <c r="C24" s="2272"/>
      <c r="D24" s="1131">
        <v>34122.799999999996</v>
      </c>
      <c r="E24" s="1132">
        <v>46868.25</v>
      </c>
      <c r="F24" s="1133">
        <v>36463.049999999996</v>
      </c>
      <c r="G24" s="1134">
        <v>50008.899999999994</v>
      </c>
      <c r="H24" s="1131">
        <v>51853.499999999985</v>
      </c>
      <c r="I24" s="1132">
        <v>71811.75</v>
      </c>
      <c r="J24" s="1131">
        <v>55476</v>
      </c>
      <c r="K24" s="1132">
        <v>76830.349999999991</v>
      </c>
    </row>
    <row r="25" spans="1:11" ht="15.75">
      <c r="A25" s="2269"/>
      <c r="B25" s="1126">
        <v>1.5</v>
      </c>
      <c r="C25" s="2273">
        <v>3000</v>
      </c>
      <c r="D25" s="1131">
        <v>36463.049999999996</v>
      </c>
      <c r="E25" s="1132">
        <v>50008.899999999994</v>
      </c>
      <c r="F25" s="1133">
        <v>39050.549999999996</v>
      </c>
      <c r="G25" s="1134">
        <v>53526.75</v>
      </c>
      <c r="H25" s="1131">
        <v>54476.649999999994</v>
      </c>
      <c r="I25" s="1132">
        <v>75414.699999999983</v>
      </c>
      <c r="J25" s="1131">
        <v>58224.5</v>
      </c>
      <c r="K25" s="1132">
        <v>80690.899999999994</v>
      </c>
    </row>
    <row r="26" spans="1:11" ht="16.5" thickBot="1">
      <c r="A26" s="2270"/>
      <c r="B26" s="1135">
        <v>2.2000000000000002</v>
      </c>
      <c r="C26" s="2274"/>
      <c r="D26" s="1131">
        <v>36586.1</v>
      </c>
      <c r="E26" s="1132">
        <v>50134.249999999985</v>
      </c>
      <c r="F26" s="1133">
        <v>39173.599999999999</v>
      </c>
      <c r="G26" s="1134">
        <v>53652.1</v>
      </c>
      <c r="H26" s="1131">
        <v>54601.999999999993</v>
      </c>
      <c r="I26" s="1132">
        <v>75543.499999999985</v>
      </c>
      <c r="J26" s="1131">
        <v>58349.85</v>
      </c>
      <c r="K26" s="1132">
        <v>80819.7</v>
      </c>
    </row>
    <row r="27" spans="1:11" ht="15.75">
      <c r="A27" s="2268">
        <v>4</v>
      </c>
      <c r="B27" s="1126">
        <v>0.25</v>
      </c>
      <c r="C27" s="2276">
        <v>1500</v>
      </c>
      <c r="D27" s="1131">
        <v>35846.649999999994</v>
      </c>
      <c r="E27" s="1132">
        <v>49129.149999999987</v>
      </c>
      <c r="F27" s="1133">
        <v>38311.1</v>
      </c>
      <c r="G27" s="1134">
        <v>52521.649999999994</v>
      </c>
      <c r="H27" s="1131">
        <v>58848.95</v>
      </c>
      <c r="I27" s="1132">
        <v>81463.7</v>
      </c>
      <c r="J27" s="1131">
        <v>62972.849999999991</v>
      </c>
      <c r="K27" s="1132">
        <v>87126.299999999988</v>
      </c>
    </row>
    <row r="28" spans="1:11" ht="15.75">
      <c r="A28" s="2269"/>
      <c r="B28" s="1126">
        <v>0.37</v>
      </c>
      <c r="C28" s="2277"/>
      <c r="D28" s="1131">
        <v>35846.649999999994</v>
      </c>
      <c r="E28" s="1132">
        <v>49129.149999999987</v>
      </c>
      <c r="F28" s="1133">
        <v>38311.1</v>
      </c>
      <c r="G28" s="1134">
        <v>52521.649999999994</v>
      </c>
      <c r="H28" s="1131">
        <v>58848.95</v>
      </c>
      <c r="I28" s="1132">
        <v>81463.7</v>
      </c>
      <c r="J28" s="1131">
        <v>62972.849999999991</v>
      </c>
      <c r="K28" s="1132">
        <v>87126.299999999988</v>
      </c>
    </row>
    <row r="29" spans="1:11" ht="15.75">
      <c r="A29" s="2269"/>
      <c r="B29" s="1126">
        <v>0.55000000000000004</v>
      </c>
      <c r="C29" s="2272"/>
      <c r="D29" s="1131">
        <v>36586.1</v>
      </c>
      <c r="E29" s="1132">
        <v>50134.249999999985</v>
      </c>
      <c r="F29" s="1133">
        <v>39173.599999999999</v>
      </c>
      <c r="G29" s="1134">
        <v>53652.1</v>
      </c>
      <c r="H29" s="1131">
        <v>59598.749999999993</v>
      </c>
      <c r="I29" s="1132">
        <v>82492.949999999983</v>
      </c>
      <c r="J29" s="1131">
        <v>63721.500000000007</v>
      </c>
      <c r="K29" s="1132">
        <v>88284.349999999991</v>
      </c>
    </row>
    <row r="30" spans="1:11" ht="15.75">
      <c r="A30" s="2269"/>
      <c r="B30" s="1126">
        <v>3</v>
      </c>
      <c r="C30" s="2273">
        <v>3000</v>
      </c>
      <c r="D30" s="1131">
        <v>40897.449999999997</v>
      </c>
      <c r="E30" s="1132">
        <v>56039.499999999993</v>
      </c>
      <c r="F30" s="1133">
        <v>43731.049999999996</v>
      </c>
      <c r="G30" s="1134">
        <v>59934.549999999996</v>
      </c>
      <c r="H30" s="1131">
        <v>64471.299999999988</v>
      </c>
      <c r="I30" s="1132">
        <v>89185.95</v>
      </c>
      <c r="J30" s="1131">
        <v>68845.899999999994</v>
      </c>
      <c r="K30" s="1132">
        <v>95362.599999999991</v>
      </c>
    </row>
    <row r="31" spans="1:11" ht="16.5" thickBot="1">
      <c r="A31" s="2275"/>
      <c r="B31" s="1136">
        <v>4</v>
      </c>
      <c r="C31" s="2278"/>
      <c r="D31" s="1131">
        <v>43114.649999999994</v>
      </c>
      <c r="E31" s="1132">
        <v>59055.94999999999</v>
      </c>
      <c r="F31" s="1133">
        <v>46071.299999999988</v>
      </c>
      <c r="G31" s="1134">
        <v>63076.35</v>
      </c>
      <c r="H31" s="1131">
        <v>67096.75</v>
      </c>
      <c r="I31" s="1132">
        <v>92787.75</v>
      </c>
      <c r="J31" s="1131">
        <v>71718.600000000006</v>
      </c>
      <c r="K31" s="1132">
        <v>99351.95</v>
      </c>
    </row>
    <row r="32" spans="1:11" ht="15.75">
      <c r="A32" s="2279">
        <v>4.5</v>
      </c>
      <c r="B32" s="1137">
        <v>0.55000000000000004</v>
      </c>
      <c r="C32" s="2271">
        <v>1500</v>
      </c>
      <c r="D32" s="1131">
        <v>38680.250000000007</v>
      </c>
      <c r="E32" s="1132">
        <v>53024.200000000004</v>
      </c>
      <c r="F32" s="1133">
        <v>41390.799999999996</v>
      </c>
      <c r="G32" s="1134">
        <v>56793.899999999987</v>
      </c>
      <c r="H32" s="1131">
        <v>61347.9</v>
      </c>
      <c r="I32" s="1132">
        <v>84937.849999999991</v>
      </c>
      <c r="J32" s="1131">
        <v>65722.5</v>
      </c>
      <c r="K32" s="1132">
        <v>90986.85</v>
      </c>
    </row>
    <row r="33" spans="1:11" ht="15.75">
      <c r="A33" s="2269"/>
      <c r="B33" s="1126">
        <v>0.75</v>
      </c>
      <c r="C33" s="2277"/>
      <c r="D33" s="1131">
        <v>39050.549999999996</v>
      </c>
      <c r="E33" s="1132">
        <v>53526.75</v>
      </c>
      <c r="F33" s="1133">
        <v>41759.949999999997</v>
      </c>
      <c r="G33" s="1134">
        <v>57296.450000000004</v>
      </c>
      <c r="H33" s="1131">
        <v>61848.15</v>
      </c>
      <c r="I33" s="1132">
        <v>85581.849999999991</v>
      </c>
      <c r="J33" s="1131">
        <v>66097.399999999994</v>
      </c>
      <c r="K33" s="1132">
        <v>91502.049999999988</v>
      </c>
    </row>
    <row r="34" spans="1:11" ht="15.75">
      <c r="A34" s="2269"/>
      <c r="B34" s="1126">
        <v>1.1000000000000001</v>
      </c>
      <c r="C34" s="2272"/>
      <c r="D34" s="1131">
        <v>40405.25</v>
      </c>
      <c r="E34" s="1132">
        <v>55286.249999999993</v>
      </c>
      <c r="F34" s="1133">
        <v>43238.849999999991</v>
      </c>
      <c r="G34" s="1134">
        <v>59180.15</v>
      </c>
      <c r="H34" s="1131">
        <v>63222.400000000001</v>
      </c>
      <c r="I34" s="1132">
        <v>87511.549999999988</v>
      </c>
      <c r="J34" s="1131">
        <v>67721.2</v>
      </c>
      <c r="K34" s="1132">
        <v>93818.15</v>
      </c>
    </row>
    <row r="35" spans="1:11" ht="15.75">
      <c r="A35" s="2269"/>
      <c r="B35" s="1126">
        <v>5.5</v>
      </c>
      <c r="C35" s="2273">
        <v>3000</v>
      </c>
      <c r="D35" s="1131">
        <v>46318.549999999996</v>
      </c>
      <c r="E35" s="1132">
        <v>63452.4</v>
      </c>
      <c r="F35" s="1133">
        <v>49520.149999999987</v>
      </c>
      <c r="G35" s="1134">
        <v>67976.5</v>
      </c>
      <c r="H35" s="1131">
        <v>70094.799999999988</v>
      </c>
      <c r="I35" s="1132">
        <v>97035.849999999991</v>
      </c>
      <c r="J35" s="1131">
        <v>74967.349999999977</v>
      </c>
      <c r="K35" s="1132">
        <v>103598.9</v>
      </c>
    </row>
    <row r="36" spans="1:11" ht="16.5" thickBot="1">
      <c r="A36" s="2270"/>
      <c r="B36" s="1135">
        <v>7.5</v>
      </c>
      <c r="C36" s="2274"/>
      <c r="D36" s="1131">
        <v>53093.200000000004</v>
      </c>
      <c r="E36" s="1132">
        <v>72751.299999999988</v>
      </c>
      <c r="F36" s="1133">
        <v>56789.299999999988</v>
      </c>
      <c r="G36" s="1134">
        <v>77903.299999999988</v>
      </c>
      <c r="H36" s="1131">
        <v>77590.499999999985</v>
      </c>
      <c r="I36" s="1132">
        <v>107331.79999999997</v>
      </c>
      <c r="J36" s="1131">
        <v>82964.45</v>
      </c>
      <c r="K36" s="1132">
        <v>114666.5</v>
      </c>
    </row>
    <row r="37" spans="1:11" ht="15.75">
      <c r="A37" s="2268">
        <v>5</v>
      </c>
      <c r="B37" s="1126">
        <v>0.25</v>
      </c>
      <c r="C37" s="2276">
        <v>1000</v>
      </c>
      <c r="D37" s="1131">
        <v>40774.399999999987</v>
      </c>
      <c r="E37" s="1132">
        <v>55788.800000000003</v>
      </c>
      <c r="F37" s="1133">
        <v>43608</v>
      </c>
      <c r="G37" s="1134">
        <v>59809.2</v>
      </c>
      <c r="H37" s="1131">
        <v>65722.5</v>
      </c>
      <c r="I37" s="1132">
        <v>90986.85</v>
      </c>
      <c r="J37" s="1131">
        <v>70344.349999999991</v>
      </c>
      <c r="K37" s="1132">
        <v>97293.45</v>
      </c>
    </row>
    <row r="38" spans="1:11" ht="15.75">
      <c r="A38" s="2269"/>
      <c r="B38" s="1126">
        <v>0.37</v>
      </c>
      <c r="C38" s="2277"/>
      <c r="D38" s="1131">
        <v>41390.799999999996</v>
      </c>
      <c r="E38" s="1132">
        <v>56793.899999999987</v>
      </c>
      <c r="F38" s="1133">
        <v>44224.399999999987</v>
      </c>
      <c r="G38" s="1134">
        <v>60688.95</v>
      </c>
      <c r="H38" s="1131">
        <v>66346.95</v>
      </c>
      <c r="I38" s="1132">
        <v>91887.299999999988</v>
      </c>
      <c r="J38" s="1131">
        <v>70969.95</v>
      </c>
      <c r="K38" s="1132">
        <v>98193.9</v>
      </c>
    </row>
    <row r="39" spans="1:11" ht="15.75">
      <c r="A39" s="2269"/>
      <c r="B39" s="1126">
        <v>0.55000000000000004</v>
      </c>
      <c r="C39" s="2272"/>
      <c r="D39" s="1131">
        <v>41759.949999999997</v>
      </c>
      <c r="E39" s="1132">
        <v>57296.450000000004</v>
      </c>
      <c r="F39" s="1133">
        <v>44716.6</v>
      </c>
      <c r="G39" s="1134">
        <v>61316.85</v>
      </c>
      <c r="H39" s="1131">
        <v>66721.849999999991</v>
      </c>
      <c r="I39" s="1132">
        <v>92402.5</v>
      </c>
      <c r="J39" s="1131">
        <v>71469.049999999988</v>
      </c>
      <c r="K39" s="1132">
        <v>98965.549999999988</v>
      </c>
    </row>
    <row r="40" spans="1:11" ht="15.75">
      <c r="A40" s="2269"/>
      <c r="B40" s="1126">
        <v>1.1000000000000001</v>
      </c>
      <c r="C40" s="2273">
        <v>1500</v>
      </c>
      <c r="D40" s="1131">
        <v>43114.649999999994</v>
      </c>
      <c r="E40" s="1132">
        <v>59180.15</v>
      </c>
      <c r="F40" s="1133">
        <v>46071.299999999988</v>
      </c>
      <c r="G40" s="1134">
        <v>63076.35</v>
      </c>
      <c r="H40" s="1131">
        <v>68220.299999999988</v>
      </c>
      <c r="I40" s="1132">
        <v>94462.15</v>
      </c>
      <c r="J40" s="1131">
        <v>72968.650000000009</v>
      </c>
      <c r="K40" s="1132">
        <v>100896.39999999998</v>
      </c>
    </row>
    <row r="41" spans="1:11" ht="15.75">
      <c r="A41" s="2269"/>
      <c r="B41" s="1126">
        <v>1.5</v>
      </c>
      <c r="C41" s="2277"/>
      <c r="D41" s="1131">
        <v>43238.849999999991</v>
      </c>
      <c r="E41" s="1132">
        <v>59180.15</v>
      </c>
      <c r="F41" s="1133">
        <v>46194.35</v>
      </c>
      <c r="G41" s="1134">
        <v>63328.200000000004</v>
      </c>
      <c r="H41" s="1131">
        <v>68471</v>
      </c>
      <c r="I41" s="1132">
        <v>94848.549999999988</v>
      </c>
      <c r="J41" s="1131">
        <v>73343.549999999988</v>
      </c>
      <c r="K41" s="1132">
        <v>101540.40000000001</v>
      </c>
    </row>
    <row r="42" spans="1:11" ht="16.5" thickBot="1">
      <c r="A42" s="2275"/>
      <c r="B42" s="1136">
        <v>2.2000000000000002</v>
      </c>
      <c r="C42" s="2278"/>
      <c r="D42" s="1131">
        <v>45702.149999999994</v>
      </c>
      <c r="E42" s="1132">
        <v>62573.799999999981</v>
      </c>
      <c r="F42" s="1133">
        <v>48904.899999999994</v>
      </c>
      <c r="G42" s="1134">
        <v>66971.39999999998</v>
      </c>
      <c r="H42" s="1131">
        <v>71219.499999999985</v>
      </c>
      <c r="I42" s="1132">
        <v>98709.1</v>
      </c>
      <c r="J42" s="1131">
        <v>76216.25</v>
      </c>
      <c r="K42" s="1132">
        <v>105529.75</v>
      </c>
    </row>
    <row r="43" spans="1:11" ht="15.75">
      <c r="A43" s="2279">
        <v>5.6</v>
      </c>
      <c r="B43" s="1137">
        <v>0.55000000000000004</v>
      </c>
      <c r="C43" s="2271">
        <v>1000</v>
      </c>
      <c r="D43" s="1131">
        <v>48289.649999999987</v>
      </c>
      <c r="E43" s="1132">
        <v>66091.650000000009</v>
      </c>
      <c r="F43" s="1133">
        <v>51614.299999999996</v>
      </c>
      <c r="G43" s="1134">
        <v>70739.95</v>
      </c>
      <c r="H43" s="1131">
        <v>77841.200000000012</v>
      </c>
      <c r="I43" s="1132">
        <v>107717.04999999997</v>
      </c>
      <c r="J43" s="1131">
        <v>83339.349999999991</v>
      </c>
      <c r="K43" s="1132">
        <v>115309.34999999999</v>
      </c>
    </row>
    <row r="44" spans="1:11" ht="15.75">
      <c r="A44" s="2269"/>
      <c r="B44" s="1126">
        <v>0.75</v>
      </c>
      <c r="C44" s="2277"/>
      <c r="D44" s="1131">
        <v>49520.149999999987</v>
      </c>
      <c r="E44" s="1132">
        <v>67976.5</v>
      </c>
      <c r="F44" s="1133">
        <v>53093.200000000004</v>
      </c>
      <c r="G44" s="1134">
        <v>72751.299999999988</v>
      </c>
      <c r="H44" s="1131">
        <v>79215.45</v>
      </c>
      <c r="I44" s="1132">
        <v>109776.69999999998</v>
      </c>
      <c r="J44" s="1131">
        <v>84713.599999999991</v>
      </c>
      <c r="K44" s="1132">
        <v>117240.19999999998</v>
      </c>
    </row>
    <row r="45" spans="1:11" ht="15.75">
      <c r="A45" s="2269"/>
      <c r="B45" s="1126">
        <v>1.1000000000000001</v>
      </c>
      <c r="C45" s="2272"/>
      <c r="D45" s="1131">
        <v>49644.35</v>
      </c>
      <c r="E45" s="1132">
        <v>68101.849999999991</v>
      </c>
      <c r="F45" s="1133">
        <v>53216.249999999985</v>
      </c>
      <c r="G45" s="1134">
        <v>72876.64999999998</v>
      </c>
      <c r="H45" s="1131">
        <v>79340.799999999988</v>
      </c>
      <c r="I45" s="1132">
        <v>109905.5</v>
      </c>
      <c r="J45" s="1131">
        <v>84838.95</v>
      </c>
      <c r="K45" s="1132">
        <v>117626.59999999999</v>
      </c>
    </row>
    <row r="46" spans="1:11" ht="15.75">
      <c r="A46" s="2269"/>
      <c r="B46" s="1126">
        <v>2.2000000000000002</v>
      </c>
      <c r="C46" s="2273">
        <v>1500</v>
      </c>
      <c r="D46" s="1131">
        <v>52107.649999999994</v>
      </c>
      <c r="E46" s="1132">
        <v>71494.349999999991</v>
      </c>
      <c r="F46" s="1133">
        <v>55803.750000000007</v>
      </c>
      <c r="G46" s="1134">
        <v>76394.5</v>
      </c>
      <c r="H46" s="1131">
        <v>82214.649999999994</v>
      </c>
      <c r="I46" s="1132">
        <v>113893.69999999997</v>
      </c>
      <c r="J46" s="1131">
        <v>88086.549999999988</v>
      </c>
      <c r="K46" s="1132">
        <v>121873.55</v>
      </c>
    </row>
    <row r="47" spans="1:11" ht="16.5" thickBot="1">
      <c r="A47" s="2270"/>
      <c r="B47" s="1135">
        <v>3</v>
      </c>
      <c r="C47" s="2274"/>
      <c r="D47" s="1131">
        <v>54447.899999999994</v>
      </c>
      <c r="E47" s="1132">
        <v>74636.149999999994</v>
      </c>
      <c r="F47" s="1133">
        <v>58267.049999999988</v>
      </c>
      <c r="G47" s="1134">
        <v>79787</v>
      </c>
      <c r="H47" s="1131">
        <v>84713.599999999991</v>
      </c>
      <c r="I47" s="1132">
        <v>117240.19999999998</v>
      </c>
      <c r="J47" s="1131">
        <v>90710.849999999991</v>
      </c>
      <c r="K47" s="1132">
        <v>125476.49999999999</v>
      </c>
    </row>
    <row r="48" spans="1:11" ht="15.75">
      <c r="A48" s="2268">
        <v>6.3</v>
      </c>
      <c r="B48" s="1126">
        <v>1.1000000000000001</v>
      </c>
      <c r="C48" s="2276">
        <v>1000</v>
      </c>
      <c r="D48" s="1131">
        <v>56789.299999999988</v>
      </c>
      <c r="E48" s="1132">
        <v>77903.299999999988</v>
      </c>
      <c r="F48" s="1133">
        <v>60853.399999999987</v>
      </c>
      <c r="G48" s="1134">
        <v>83431.349999999991</v>
      </c>
      <c r="H48" s="1131">
        <v>93708.9</v>
      </c>
      <c r="I48" s="1132">
        <v>129723.44999999998</v>
      </c>
      <c r="J48" s="1131">
        <v>100206.39999999998</v>
      </c>
      <c r="K48" s="1132">
        <v>138732.54999999999</v>
      </c>
    </row>
    <row r="49" spans="1:11" ht="15.75">
      <c r="A49" s="2269"/>
      <c r="B49" s="1126">
        <v>1.5</v>
      </c>
      <c r="C49" s="2272"/>
      <c r="D49" s="1131">
        <v>59252.599999999991</v>
      </c>
      <c r="E49" s="1132">
        <v>81295.799999999974</v>
      </c>
      <c r="F49" s="1133">
        <v>63440.899999999994</v>
      </c>
      <c r="G49" s="1134">
        <v>86950.349999999991</v>
      </c>
      <c r="H49" s="1131">
        <v>96583.89999999998</v>
      </c>
      <c r="I49" s="1132">
        <v>133583.99999999997</v>
      </c>
      <c r="J49" s="1131">
        <v>103329.8</v>
      </c>
      <c r="K49" s="1132">
        <v>143108.29999999999</v>
      </c>
    </row>
    <row r="50" spans="1:11" ht="15.75">
      <c r="A50" s="2269"/>
      <c r="B50" s="1126">
        <v>4</v>
      </c>
      <c r="C50" s="2273">
        <v>1500</v>
      </c>
      <c r="D50" s="1131">
        <v>62209.249999999993</v>
      </c>
      <c r="E50" s="1132">
        <v>85190.849999999991</v>
      </c>
      <c r="F50" s="1133">
        <v>66643.650000000009</v>
      </c>
      <c r="G50" s="1134">
        <v>91346.799999999988</v>
      </c>
      <c r="H50" s="1131">
        <v>99956.849999999977</v>
      </c>
      <c r="I50" s="1132">
        <v>138217.34999999998</v>
      </c>
      <c r="J50" s="1131">
        <v>106828.09999999999</v>
      </c>
      <c r="K50" s="1132">
        <v>147869.29999999999</v>
      </c>
    </row>
    <row r="51" spans="1:11" ht="16.5" thickBot="1">
      <c r="A51" s="2275"/>
      <c r="B51" s="1136">
        <v>5.5</v>
      </c>
      <c r="C51" s="2278"/>
      <c r="D51" s="1131">
        <v>68368.650000000009</v>
      </c>
      <c r="E51" s="1132">
        <v>93860.7</v>
      </c>
      <c r="F51" s="1133">
        <v>73172.2</v>
      </c>
      <c r="G51" s="1134">
        <v>100393.84999999999</v>
      </c>
      <c r="H51" s="1131">
        <v>106953.45</v>
      </c>
      <c r="I51" s="1132">
        <v>147998.09999999998</v>
      </c>
      <c r="J51" s="1131">
        <v>114450.29999999999</v>
      </c>
      <c r="K51" s="1132">
        <v>158422.84999999998</v>
      </c>
    </row>
    <row r="52" spans="1:11" ht="15.75">
      <c r="A52" s="2279">
        <v>7.1</v>
      </c>
      <c r="B52" s="1137">
        <v>0.75</v>
      </c>
      <c r="C52" s="2271">
        <v>750</v>
      </c>
      <c r="D52" s="1131">
        <v>63351.19999999999</v>
      </c>
      <c r="E52" s="1132">
        <v>93106.299999999988</v>
      </c>
      <c r="F52" s="1133">
        <v>67835.049999999988</v>
      </c>
      <c r="G52" s="1134">
        <v>99640.599999999991</v>
      </c>
      <c r="H52" s="1131">
        <v>106145</v>
      </c>
      <c r="I52" s="1132">
        <v>153533.04999999999</v>
      </c>
      <c r="J52" s="1131">
        <v>113563.65000000001</v>
      </c>
      <c r="K52" s="1132">
        <v>164214.25</v>
      </c>
    </row>
    <row r="53" spans="1:11" ht="15.75">
      <c r="A53" s="2269"/>
      <c r="B53" s="1126">
        <v>1.1000000000000001</v>
      </c>
      <c r="C53" s="2272"/>
      <c r="D53" s="1131">
        <v>65995.049999999988</v>
      </c>
      <c r="E53" s="1132">
        <v>97001.35</v>
      </c>
      <c r="F53" s="1133">
        <v>70593.899999999994</v>
      </c>
      <c r="G53" s="1134">
        <v>103660.99999999999</v>
      </c>
      <c r="H53" s="1131">
        <v>109136.14999999998</v>
      </c>
      <c r="I53" s="1132">
        <v>157780</v>
      </c>
      <c r="J53" s="1131">
        <v>116913.59999999998</v>
      </c>
      <c r="K53" s="1132">
        <v>168975.25</v>
      </c>
    </row>
    <row r="54" spans="1:11" ht="15.75">
      <c r="A54" s="2269"/>
      <c r="B54" s="1126">
        <v>2.2000000000000002</v>
      </c>
      <c r="C54" s="2273">
        <v>1000</v>
      </c>
      <c r="D54" s="1131">
        <v>66570.049999999988</v>
      </c>
      <c r="E54" s="1132">
        <v>97755.749999999985</v>
      </c>
      <c r="F54" s="1133">
        <v>71283.89999999998</v>
      </c>
      <c r="G54" s="1134">
        <v>104666.09999999999</v>
      </c>
      <c r="H54" s="1131">
        <v>109734.15</v>
      </c>
      <c r="I54" s="1132">
        <v>158550.5</v>
      </c>
      <c r="J54" s="1131">
        <v>117393.14999999998</v>
      </c>
      <c r="K54" s="1132">
        <v>169619.25</v>
      </c>
    </row>
    <row r="55" spans="1:11" ht="15.75">
      <c r="A55" s="2269"/>
      <c r="B55" s="1126">
        <v>3</v>
      </c>
      <c r="C55" s="2272"/>
      <c r="D55" s="1131">
        <v>72087.75</v>
      </c>
      <c r="E55" s="1132">
        <v>105797.69999999998</v>
      </c>
      <c r="F55" s="1133">
        <v>77146.599999999991</v>
      </c>
      <c r="G55" s="1134">
        <v>113335.94999999998</v>
      </c>
      <c r="H55" s="1131">
        <v>116076.39999999998</v>
      </c>
      <c r="I55" s="1132">
        <v>167818.34999999998</v>
      </c>
      <c r="J55" s="1131">
        <v>124213.79999999997</v>
      </c>
      <c r="K55" s="1132">
        <v>179528.8</v>
      </c>
    </row>
    <row r="56" spans="1:11" ht="15.75">
      <c r="A56" s="2269"/>
      <c r="B56" s="1126">
        <v>7.5</v>
      </c>
      <c r="C56" s="2273">
        <v>1500</v>
      </c>
      <c r="D56" s="1131">
        <v>76572.749999999985</v>
      </c>
      <c r="E56" s="1132">
        <v>112457.34999999999</v>
      </c>
      <c r="F56" s="1133">
        <v>81861.599999999991</v>
      </c>
      <c r="G56" s="1134">
        <v>120246.3</v>
      </c>
      <c r="H56" s="1131">
        <v>121221.5</v>
      </c>
      <c r="I56" s="1132">
        <v>175281.85</v>
      </c>
      <c r="J56" s="1131">
        <v>129837.3</v>
      </c>
      <c r="K56" s="1132">
        <v>187507.5</v>
      </c>
    </row>
    <row r="57" spans="1:11" ht="16.5" thickBot="1">
      <c r="A57" s="2270"/>
      <c r="B57" s="1135">
        <v>11</v>
      </c>
      <c r="C57" s="2274"/>
      <c r="D57" s="1131">
        <v>80021.599999999991</v>
      </c>
      <c r="E57" s="1132">
        <v>117608.19999999997</v>
      </c>
      <c r="F57" s="1133">
        <v>85540.45</v>
      </c>
      <c r="G57" s="1134">
        <v>125775.5</v>
      </c>
      <c r="H57" s="1131">
        <v>125410.94999999998</v>
      </c>
      <c r="I57" s="1132">
        <v>181200.9</v>
      </c>
      <c r="J57" s="1131">
        <v>134145.19999999998</v>
      </c>
      <c r="K57" s="1132">
        <v>193941.74999999997</v>
      </c>
    </row>
    <row r="58" spans="1:11" ht="15.75">
      <c r="A58" s="2268">
        <v>8</v>
      </c>
      <c r="B58" s="1126">
        <v>1.5</v>
      </c>
      <c r="C58" s="2276">
        <v>750</v>
      </c>
      <c r="D58" s="1131">
        <v>82781.599999999991</v>
      </c>
      <c r="E58" s="1132">
        <v>121629.74999999999</v>
      </c>
      <c r="F58" s="1133">
        <v>88644.299999999988</v>
      </c>
      <c r="G58" s="1134">
        <v>130046.59999999998</v>
      </c>
      <c r="H58" s="1131">
        <v>127445.29999999999</v>
      </c>
      <c r="I58" s="1132">
        <v>184162.15</v>
      </c>
      <c r="J58" s="1131">
        <v>136300.29999999999</v>
      </c>
      <c r="K58" s="1132">
        <v>197030.65</v>
      </c>
    </row>
    <row r="59" spans="1:11" ht="15.75">
      <c r="A59" s="2269"/>
      <c r="B59" s="1126">
        <v>2.2000000000000002</v>
      </c>
      <c r="C59" s="2272"/>
      <c r="D59" s="1131">
        <v>88644.299999999988</v>
      </c>
      <c r="E59" s="1132">
        <v>130046.59999999998</v>
      </c>
      <c r="F59" s="1133">
        <v>94738.15</v>
      </c>
      <c r="G59" s="1134">
        <v>139220.14999999997</v>
      </c>
      <c r="H59" s="1131">
        <v>134145.19999999998</v>
      </c>
      <c r="I59" s="1132">
        <v>193941.74999999997</v>
      </c>
      <c r="J59" s="1131">
        <v>143599.34999999998</v>
      </c>
      <c r="K59" s="1132">
        <v>207583.05</v>
      </c>
    </row>
    <row r="60" spans="1:11" ht="15.75">
      <c r="A60" s="2269"/>
      <c r="B60" s="1126">
        <v>4</v>
      </c>
      <c r="C60" s="2273">
        <v>1000</v>
      </c>
      <c r="D60" s="1131"/>
      <c r="E60" s="1132"/>
      <c r="F60" s="1131"/>
      <c r="G60" s="1132"/>
      <c r="H60" s="1131">
        <v>133667.94999999998</v>
      </c>
      <c r="I60" s="1132">
        <v>193298.90000000002</v>
      </c>
      <c r="J60" s="1131">
        <v>139052.25</v>
      </c>
      <c r="K60" s="1132">
        <v>201021.15</v>
      </c>
    </row>
    <row r="61" spans="1:11" ht="15.75">
      <c r="A61" s="2269"/>
      <c r="B61" s="1126">
        <v>5.5</v>
      </c>
      <c r="C61" s="2272"/>
      <c r="D61" s="1131">
        <v>95083.15</v>
      </c>
      <c r="E61" s="1132">
        <v>139722.69999999998</v>
      </c>
      <c r="F61" s="1133">
        <v>101750.84999999999</v>
      </c>
      <c r="G61" s="1134">
        <v>149524.15</v>
      </c>
      <c r="H61" s="1131">
        <v>133667.94999999998</v>
      </c>
      <c r="I61" s="1132">
        <v>193298.90000000002</v>
      </c>
      <c r="J61" s="1131">
        <v>139052.25</v>
      </c>
      <c r="K61" s="1132">
        <v>201021.15</v>
      </c>
    </row>
    <row r="62" spans="1:11" ht="15.75">
      <c r="A62" s="2269"/>
      <c r="B62" s="1126">
        <v>11</v>
      </c>
      <c r="C62" s="2273">
        <v>1500</v>
      </c>
      <c r="D62" s="1131">
        <v>96348.15</v>
      </c>
      <c r="E62" s="1132">
        <v>141607.54999999999</v>
      </c>
      <c r="F62" s="1133">
        <v>103130.84999999998</v>
      </c>
      <c r="G62" s="1134">
        <v>151407.84999999998</v>
      </c>
      <c r="H62" s="1131">
        <v>135222.75</v>
      </c>
      <c r="I62" s="1132">
        <v>195358.55</v>
      </c>
      <c r="J62" s="1131">
        <v>152575.09999999998</v>
      </c>
      <c r="K62" s="1132">
        <v>220582.64999999997</v>
      </c>
    </row>
    <row r="63" spans="1:11" ht="15.75">
      <c r="A63" s="2269"/>
      <c r="B63" s="1126">
        <v>15</v>
      </c>
      <c r="C63" s="2277"/>
      <c r="D63" s="1131">
        <v>106005.84999999998</v>
      </c>
      <c r="E63" s="1132">
        <v>155680.1</v>
      </c>
      <c r="F63" s="1133">
        <v>113363.55</v>
      </c>
      <c r="G63" s="1134">
        <v>166485.49999999997</v>
      </c>
      <c r="H63" s="1131">
        <v>145634.85</v>
      </c>
      <c r="I63" s="1132">
        <v>210544.3</v>
      </c>
      <c r="J63" s="1131">
        <v>159634.94999999998</v>
      </c>
      <c r="K63" s="1132">
        <v>230619.84999999998</v>
      </c>
    </row>
    <row r="64" spans="1:11" ht="16.5" thickBot="1">
      <c r="A64" s="2275"/>
      <c r="B64" s="1136">
        <v>18.5</v>
      </c>
      <c r="C64" s="2278"/>
      <c r="D64" s="1131">
        <v>111524.69999999998</v>
      </c>
      <c r="E64" s="1132">
        <v>163847.4</v>
      </c>
      <c r="F64" s="1133">
        <v>119342.39999999999</v>
      </c>
      <c r="G64" s="1134">
        <v>175281.85</v>
      </c>
      <c r="H64" s="1131">
        <v>152575.09999999998</v>
      </c>
      <c r="I64" s="1132">
        <v>220582.64999999997</v>
      </c>
      <c r="J64" s="1131">
        <v>161190.9</v>
      </c>
      <c r="K64" s="1132">
        <v>232935.94999999998</v>
      </c>
    </row>
    <row r="65" spans="1:11" ht="15.75">
      <c r="A65" s="2279">
        <v>9</v>
      </c>
      <c r="B65" s="1137">
        <v>2.2000000000000002</v>
      </c>
      <c r="C65" s="2271">
        <v>750</v>
      </c>
      <c r="D65" s="1131">
        <v>92439.3</v>
      </c>
      <c r="E65" s="1132">
        <v>135953</v>
      </c>
      <c r="F65" s="1133">
        <v>98991.999999999985</v>
      </c>
      <c r="G65" s="1134">
        <v>145376.09999999998</v>
      </c>
      <c r="H65" s="1131">
        <v>136539.5</v>
      </c>
      <c r="I65" s="1132">
        <v>197417.05</v>
      </c>
      <c r="J65" s="1131">
        <v>140369</v>
      </c>
      <c r="K65" s="1132">
        <v>202822.04999999996</v>
      </c>
    </row>
    <row r="66" spans="1:11" ht="15.75">
      <c r="A66" s="2269"/>
      <c r="B66" s="1126">
        <v>3</v>
      </c>
      <c r="C66" s="2277"/>
      <c r="D66" s="1131">
        <v>92094.299999999988</v>
      </c>
      <c r="E66" s="1132">
        <v>135199.74999999997</v>
      </c>
      <c r="F66" s="1133">
        <v>98531.999999999971</v>
      </c>
      <c r="G66" s="1134">
        <v>144748.19999999998</v>
      </c>
      <c r="H66" s="1131">
        <v>148386.79999999999</v>
      </c>
      <c r="I66" s="1132">
        <v>214404.84999999998</v>
      </c>
      <c r="J66" s="1131">
        <v>158797.75</v>
      </c>
      <c r="K66" s="1132">
        <v>229590.6</v>
      </c>
    </row>
    <row r="67" spans="1:11" ht="15.75">
      <c r="A67" s="2269"/>
      <c r="B67" s="1126">
        <v>4</v>
      </c>
      <c r="C67" s="2272"/>
      <c r="D67" s="1131">
        <v>98991.999999999985</v>
      </c>
      <c r="E67" s="1132">
        <v>145376.09999999998</v>
      </c>
      <c r="F67" s="1133">
        <v>105890.84999999998</v>
      </c>
      <c r="G67" s="1134">
        <v>155553.60000000001</v>
      </c>
      <c r="H67" s="1131">
        <v>156285</v>
      </c>
      <c r="I67" s="1132">
        <v>225987.64999999994</v>
      </c>
      <c r="J67" s="1131">
        <v>166935.15</v>
      </c>
      <c r="K67" s="1132">
        <v>241302.19999999995</v>
      </c>
    </row>
    <row r="68" spans="1:11" ht="15.75">
      <c r="A68" s="2269"/>
      <c r="B68" s="1126">
        <v>7.5</v>
      </c>
      <c r="C68" s="2273">
        <v>1000</v>
      </c>
      <c r="D68" s="1131">
        <v>101637</v>
      </c>
      <c r="E68" s="1132">
        <v>149397.65</v>
      </c>
      <c r="F68" s="1133">
        <v>108764.7</v>
      </c>
      <c r="G68" s="1134">
        <v>159827</v>
      </c>
      <c r="H68" s="1131">
        <v>159395.75</v>
      </c>
      <c r="I68" s="1132">
        <v>230491.04999999996</v>
      </c>
      <c r="J68" s="1131">
        <v>168370.35</v>
      </c>
      <c r="K68" s="1132">
        <v>243360.69999999995</v>
      </c>
    </row>
    <row r="69" spans="1:11" ht="15.75">
      <c r="A69" s="2269"/>
      <c r="B69" s="1126">
        <v>11</v>
      </c>
      <c r="C69" s="2272"/>
      <c r="D69" s="1131">
        <v>109454.69999999997</v>
      </c>
      <c r="E69" s="1132">
        <v>160832.09999999998</v>
      </c>
      <c r="F69" s="1133">
        <v>117158.54999999999</v>
      </c>
      <c r="G69" s="1134">
        <v>172014.69999999998</v>
      </c>
      <c r="H69" s="1131">
        <v>168489.94999999998</v>
      </c>
      <c r="I69" s="1132">
        <v>243489.5</v>
      </c>
      <c r="J69" s="1131">
        <v>175909.75000000003</v>
      </c>
      <c r="K69" s="1132">
        <v>254300.64999999997</v>
      </c>
    </row>
    <row r="70" spans="1:11" ht="15.75">
      <c r="A70" s="2269"/>
      <c r="B70" s="1126">
        <v>22</v>
      </c>
      <c r="C70" s="2273">
        <v>1500</v>
      </c>
      <c r="D70" s="1131">
        <v>120722.39999999998</v>
      </c>
      <c r="E70" s="1132">
        <v>177292.05</v>
      </c>
      <c r="F70" s="1133">
        <v>129230.09999999996</v>
      </c>
      <c r="G70" s="1134">
        <v>189730.44999999998</v>
      </c>
      <c r="H70" s="1131">
        <v>174114.6</v>
      </c>
      <c r="I70" s="1132">
        <v>251725.79999999996</v>
      </c>
      <c r="J70" s="1131">
        <v>178781.29999999996</v>
      </c>
      <c r="K70" s="1132">
        <v>258547.60000000003</v>
      </c>
    </row>
    <row r="71" spans="1:11" ht="15.75">
      <c r="A71" s="2269"/>
      <c r="B71" s="1126">
        <v>30</v>
      </c>
      <c r="C71" s="2277"/>
      <c r="D71" s="1131">
        <v>134863.94999999998</v>
      </c>
      <c r="E71" s="1132">
        <v>198024.25</v>
      </c>
      <c r="F71" s="1133">
        <v>144291.65000000002</v>
      </c>
      <c r="G71" s="1134">
        <v>211846.09999999995</v>
      </c>
      <c r="H71" s="1131">
        <v>187637.44999999998</v>
      </c>
      <c r="I71" s="1132">
        <v>271158.5</v>
      </c>
      <c r="J71" s="1131">
        <v>192064.94999999995</v>
      </c>
      <c r="K71" s="1132">
        <v>277722.69999999995</v>
      </c>
    </row>
    <row r="72" spans="1:11" ht="16.5" thickBot="1">
      <c r="A72" s="2270"/>
      <c r="B72" s="1135">
        <v>37</v>
      </c>
      <c r="C72" s="2274"/>
      <c r="D72" s="1131">
        <v>156709.34999999998</v>
      </c>
      <c r="E72" s="1132">
        <v>230189.75000000003</v>
      </c>
      <c r="F72" s="1133">
        <v>167632.04999999999</v>
      </c>
      <c r="G72" s="1134">
        <v>246273.64999999994</v>
      </c>
      <c r="H72" s="1131">
        <v>208818.15</v>
      </c>
      <c r="I72" s="1132">
        <v>301916.39999999991</v>
      </c>
      <c r="J72" s="1131">
        <v>213604.44999999998</v>
      </c>
      <c r="K72" s="1132">
        <v>308737.04999999993</v>
      </c>
    </row>
    <row r="73" spans="1:11" ht="15.75">
      <c r="A73" s="2268">
        <v>10</v>
      </c>
      <c r="B73" s="1126">
        <v>4</v>
      </c>
      <c r="C73" s="2276">
        <v>750</v>
      </c>
      <c r="D73" s="1131">
        <v>119687.4</v>
      </c>
      <c r="E73" s="1132">
        <v>175783.25</v>
      </c>
      <c r="F73" s="1133">
        <v>127965.09999999999</v>
      </c>
      <c r="G73" s="1134">
        <v>187972.09999999998</v>
      </c>
      <c r="H73" s="1131">
        <v>192423.74999999997</v>
      </c>
      <c r="I73" s="1132">
        <v>278107.9499999999</v>
      </c>
      <c r="J73" s="1131">
        <v>205827</v>
      </c>
      <c r="K73" s="1132">
        <v>297413</v>
      </c>
    </row>
    <row r="74" spans="1:11" ht="15.75">
      <c r="A74" s="2269"/>
      <c r="B74" s="1126">
        <v>5.5</v>
      </c>
      <c r="C74" s="2277"/>
      <c r="D74" s="1131">
        <v>123136.24999999999</v>
      </c>
      <c r="E74" s="1132">
        <v>180936.4</v>
      </c>
      <c r="F74" s="1133">
        <v>131758.94999999998</v>
      </c>
      <c r="G74" s="1134">
        <v>193374.8</v>
      </c>
      <c r="H74" s="1131">
        <v>196372.84999999998</v>
      </c>
      <c r="I74" s="1132">
        <v>283899.34999999998</v>
      </c>
      <c r="J74" s="1131">
        <v>210134.9</v>
      </c>
      <c r="K74" s="1132">
        <v>303589.64999999991</v>
      </c>
    </row>
    <row r="75" spans="1:11" ht="15.75">
      <c r="A75" s="2269"/>
      <c r="B75" s="1126">
        <v>7.5</v>
      </c>
      <c r="C75" s="2272"/>
      <c r="D75" s="1131">
        <v>132335.09999999995</v>
      </c>
      <c r="E75" s="1132">
        <v>194379.9</v>
      </c>
      <c r="F75" s="1133">
        <v>141646.65</v>
      </c>
      <c r="G75" s="1134">
        <v>208076.39999999997</v>
      </c>
      <c r="H75" s="1131">
        <v>207022.99999999994</v>
      </c>
      <c r="I75" s="1132">
        <v>299343.84999999992</v>
      </c>
      <c r="J75" s="1131">
        <v>221502.64999999997</v>
      </c>
      <c r="K75" s="1132">
        <v>320063.39999999997</v>
      </c>
    </row>
    <row r="76" spans="1:11" ht="15.75">
      <c r="A76" s="2269"/>
      <c r="B76" s="1126">
        <v>11</v>
      </c>
      <c r="C76" s="2273">
        <v>1000</v>
      </c>
      <c r="D76" s="1131">
        <v>130150.09999999999</v>
      </c>
      <c r="E76" s="1132">
        <v>191112.75</v>
      </c>
      <c r="F76" s="1133">
        <v>139232.79999999996</v>
      </c>
      <c r="G76" s="1134">
        <v>204558.54999999996</v>
      </c>
      <c r="H76" s="1131">
        <v>204510.25</v>
      </c>
      <c r="I76" s="1132">
        <v>295610.94999999995</v>
      </c>
      <c r="J76" s="1131">
        <v>218870.3</v>
      </c>
      <c r="K76" s="1132">
        <v>316330.49999999994</v>
      </c>
    </row>
    <row r="77" spans="1:11" ht="15.75">
      <c r="A77" s="2269"/>
      <c r="B77" s="1126">
        <v>15</v>
      </c>
      <c r="C77" s="2277"/>
      <c r="D77" s="1131">
        <v>136128.94999999998</v>
      </c>
      <c r="E77" s="1132">
        <v>199909.09999999995</v>
      </c>
      <c r="F77" s="1133">
        <v>145556.65</v>
      </c>
      <c r="G77" s="1134">
        <v>213856.30000000002</v>
      </c>
      <c r="H77" s="1131">
        <v>211330.90000000002</v>
      </c>
      <c r="I77" s="1132">
        <v>305519.34999999992</v>
      </c>
      <c r="J77" s="1131">
        <v>226170.5</v>
      </c>
      <c r="K77" s="1132">
        <v>326884.04999999993</v>
      </c>
    </row>
    <row r="78" spans="1:11" ht="16.5" thickBot="1">
      <c r="A78" s="2270"/>
      <c r="B78" s="1135">
        <v>18.5</v>
      </c>
      <c r="C78" s="2274"/>
      <c r="D78" s="1138">
        <v>146131.65</v>
      </c>
      <c r="E78" s="1139">
        <v>214484.19999999998</v>
      </c>
      <c r="F78" s="1140">
        <v>156364.34999999998</v>
      </c>
      <c r="G78" s="1141">
        <v>229561.84999999998</v>
      </c>
      <c r="H78" s="1138">
        <v>222937.84999999998</v>
      </c>
      <c r="I78" s="1139">
        <v>322121.89999999997</v>
      </c>
      <c r="J78" s="1138">
        <v>238496.19999999995</v>
      </c>
      <c r="K78" s="1139">
        <v>344772.3</v>
      </c>
    </row>
  </sheetData>
  <mergeCells count="43">
    <mergeCell ref="A65:A72"/>
    <mergeCell ref="C65:C67"/>
    <mergeCell ref="C68:C69"/>
    <mergeCell ref="C70:C72"/>
    <mergeCell ref="A73:A78"/>
    <mergeCell ref="C73:C75"/>
    <mergeCell ref="C76:C78"/>
    <mergeCell ref="A52:A57"/>
    <mergeCell ref="C52:C53"/>
    <mergeCell ref="C54:C55"/>
    <mergeCell ref="C56:C57"/>
    <mergeCell ref="A58:A64"/>
    <mergeCell ref="C58:C59"/>
    <mergeCell ref="C60:C61"/>
    <mergeCell ref="C62:C64"/>
    <mergeCell ref="A43:A47"/>
    <mergeCell ref="C43:C45"/>
    <mergeCell ref="C46:C47"/>
    <mergeCell ref="A48:A51"/>
    <mergeCell ref="C48:C49"/>
    <mergeCell ref="C50:C51"/>
    <mergeCell ref="A32:A36"/>
    <mergeCell ref="C32:C34"/>
    <mergeCell ref="C35:C36"/>
    <mergeCell ref="A37:A42"/>
    <mergeCell ref="C37:C39"/>
    <mergeCell ref="C40:C42"/>
    <mergeCell ref="A23:A26"/>
    <mergeCell ref="C23:C24"/>
    <mergeCell ref="C25:C26"/>
    <mergeCell ref="A27:A31"/>
    <mergeCell ref="C27:C29"/>
    <mergeCell ref="C30:C31"/>
    <mergeCell ref="A1:K4"/>
    <mergeCell ref="A20:A22"/>
    <mergeCell ref="B20:C21"/>
    <mergeCell ref="D20:G20"/>
    <mergeCell ref="H20:K20"/>
    <mergeCell ref="D21:E21"/>
    <mergeCell ref="F21:G21"/>
    <mergeCell ref="H21:I21"/>
    <mergeCell ref="J21:K21"/>
    <mergeCell ref="B5:E18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topLeftCell="A49" workbookViewId="0">
      <selection activeCell="L63" sqref="L63"/>
    </sheetView>
  </sheetViews>
  <sheetFormatPr defaultColWidth="8.7109375" defaultRowHeight="11.25"/>
  <cols>
    <col min="1" max="1" width="21" style="676" bestFit="1" customWidth="1"/>
    <col min="2" max="2" width="7.7109375" style="676" bestFit="1" customWidth="1"/>
    <col min="3" max="3" width="13.7109375" style="676" bestFit="1" customWidth="1"/>
    <col min="4" max="4" width="7.140625" style="676" bestFit="1" customWidth="1"/>
    <col min="5" max="5" width="8.140625" style="676" customWidth="1"/>
    <col min="6" max="6" width="6.28515625" style="676" bestFit="1" customWidth="1"/>
    <col min="7" max="7" width="8.140625" style="1163" customWidth="1"/>
    <col min="8" max="8" width="15.5703125" style="799" customWidth="1"/>
    <col min="9" max="16384" width="8.7109375" style="676"/>
  </cols>
  <sheetData>
    <row r="1" spans="1:8" ht="12.75" customHeight="1">
      <c r="A1" s="2141" t="s">
        <v>2198</v>
      </c>
      <c r="B1" s="2142"/>
      <c r="C1" s="2142"/>
      <c r="D1" s="2142"/>
      <c r="E1" s="2142"/>
      <c r="F1" s="2142"/>
      <c r="G1" s="2142"/>
      <c r="H1" s="2143"/>
    </row>
    <row r="2" spans="1:8" ht="12.75" customHeight="1">
      <c r="A2" s="2144"/>
      <c r="B2" s="2145"/>
      <c r="C2" s="2145"/>
      <c r="D2" s="2145"/>
      <c r="E2" s="2145"/>
      <c r="F2" s="2145"/>
      <c r="G2" s="2145"/>
      <c r="H2" s="2146"/>
    </row>
    <row r="3" spans="1:8" ht="12.75" customHeight="1">
      <c r="A3" s="2144"/>
      <c r="B3" s="2145"/>
      <c r="C3" s="2145"/>
      <c r="D3" s="2145"/>
      <c r="E3" s="2145"/>
      <c r="F3" s="2145"/>
      <c r="G3" s="2145"/>
      <c r="H3" s="2146"/>
    </row>
    <row r="4" spans="1:8" ht="35.25" customHeight="1" thickBot="1">
      <c r="A4" s="2147"/>
      <c r="B4" s="2148"/>
      <c r="C4" s="2148"/>
      <c r="D4" s="2148"/>
      <c r="E4" s="2148"/>
      <c r="F4" s="2148"/>
      <c r="G4" s="2148"/>
      <c r="H4" s="2149"/>
    </row>
    <row r="5" spans="1:8" ht="34.5" thickBot="1">
      <c r="A5" s="686" t="s">
        <v>1441</v>
      </c>
      <c r="B5" s="687" t="s">
        <v>1442</v>
      </c>
      <c r="C5" s="688" t="s">
        <v>2009</v>
      </c>
      <c r="D5" s="689" t="s">
        <v>1444</v>
      </c>
      <c r="E5" s="690" t="s">
        <v>2010</v>
      </c>
      <c r="F5" s="688" t="s">
        <v>1446</v>
      </c>
      <c r="G5" s="1142" t="s">
        <v>174</v>
      </c>
      <c r="H5" s="692" t="s">
        <v>1447</v>
      </c>
    </row>
    <row r="6" spans="1:8" ht="12" thickBot="1">
      <c r="A6" s="2150" t="s">
        <v>2011</v>
      </c>
      <c r="B6" s="2151"/>
      <c r="C6" s="2151"/>
      <c r="D6" s="2151"/>
      <c r="E6" s="2151"/>
      <c r="F6" s="2151"/>
      <c r="G6" s="2151"/>
      <c r="H6" s="2152"/>
    </row>
    <row r="7" spans="1:8">
      <c r="A7" s="695" t="s">
        <v>2012</v>
      </c>
      <c r="B7" s="696">
        <v>1169</v>
      </c>
      <c r="C7" s="697" t="s">
        <v>2013</v>
      </c>
      <c r="D7" s="697">
        <v>290</v>
      </c>
      <c r="E7" s="1143">
        <v>60</v>
      </c>
      <c r="F7" s="697">
        <v>12</v>
      </c>
      <c r="G7" s="1144">
        <v>341.71428571428578</v>
      </c>
      <c r="H7" s="2184"/>
    </row>
    <row r="8" spans="1:8">
      <c r="A8" s="700" t="s">
        <v>2014</v>
      </c>
      <c r="B8" s="701">
        <v>1510</v>
      </c>
      <c r="C8" s="702" t="s">
        <v>2015</v>
      </c>
      <c r="D8" s="702">
        <v>360</v>
      </c>
      <c r="E8" s="1145">
        <v>62</v>
      </c>
      <c r="F8" s="702">
        <v>15</v>
      </c>
      <c r="G8" s="1146">
        <v>380.34285714285716</v>
      </c>
      <c r="H8" s="2185"/>
    </row>
    <row r="9" spans="1:8">
      <c r="A9" s="700" t="s">
        <v>2016</v>
      </c>
      <c r="B9" s="701">
        <v>2005</v>
      </c>
      <c r="C9" s="702" t="s">
        <v>2017</v>
      </c>
      <c r="D9" s="702">
        <v>460</v>
      </c>
      <c r="E9" s="1145">
        <v>66</v>
      </c>
      <c r="F9" s="702">
        <v>21</v>
      </c>
      <c r="G9" s="1146">
        <v>450.17142857142863</v>
      </c>
      <c r="H9" s="2185"/>
    </row>
    <row r="10" spans="1:8">
      <c r="A10" s="700" t="s">
        <v>2018</v>
      </c>
      <c r="B10" s="701">
        <v>2690</v>
      </c>
      <c r="C10" s="702" t="s">
        <v>2019</v>
      </c>
      <c r="D10" s="702">
        <v>560</v>
      </c>
      <c r="E10" s="1145">
        <v>68</v>
      </c>
      <c r="F10" s="702">
        <v>28</v>
      </c>
      <c r="G10" s="1146">
        <v>463.54285714285714</v>
      </c>
      <c r="H10" s="2185"/>
    </row>
    <row r="11" spans="1:8">
      <c r="A11" s="700" t="s">
        <v>2020</v>
      </c>
      <c r="B11" s="701">
        <v>2875</v>
      </c>
      <c r="C11" s="702" t="s">
        <v>2021</v>
      </c>
      <c r="D11" s="702">
        <v>740</v>
      </c>
      <c r="E11" s="1145">
        <v>70</v>
      </c>
      <c r="F11" s="702">
        <v>32</v>
      </c>
      <c r="G11" s="1146">
        <v>564.57142857142867</v>
      </c>
      <c r="H11" s="2185"/>
    </row>
    <row r="12" spans="1:8">
      <c r="A12" s="700" t="s">
        <v>2022</v>
      </c>
      <c r="B12" s="701">
        <v>3440</v>
      </c>
      <c r="C12" s="702" t="s">
        <v>2023</v>
      </c>
      <c r="D12" s="702">
        <v>780</v>
      </c>
      <c r="E12" s="1145">
        <v>74</v>
      </c>
      <c r="F12" s="702">
        <v>32</v>
      </c>
      <c r="G12" s="1146">
        <v>583.88571428571436</v>
      </c>
      <c r="H12" s="2185"/>
    </row>
    <row r="13" spans="1:8" ht="12" thickBot="1">
      <c r="A13" s="709" t="s">
        <v>2024</v>
      </c>
      <c r="B13" s="710">
        <v>3795</v>
      </c>
      <c r="C13" s="711" t="s">
        <v>2025</v>
      </c>
      <c r="D13" s="711">
        <v>780</v>
      </c>
      <c r="E13" s="1147">
        <v>75</v>
      </c>
      <c r="F13" s="711">
        <v>36</v>
      </c>
      <c r="G13" s="1148">
        <v>637.37142857142862</v>
      </c>
      <c r="H13" s="2185"/>
    </row>
    <row r="14" spans="1:8">
      <c r="A14" s="695" t="s">
        <v>2026</v>
      </c>
      <c r="B14" s="696">
        <v>2606</v>
      </c>
      <c r="C14" s="697" t="s">
        <v>2027</v>
      </c>
      <c r="D14" s="697">
        <v>520</v>
      </c>
      <c r="E14" s="1143">
        <v>74</v>
      </c>
      <c r="F14" s="697">
        <v>22</v>
      </c>
      <c r="G14" s="1144">
        <v>466.51428571428579</v>
      </c>
      <c r="H14" s="1149" t="s">
        <v>2028</v>
      </c>
    </row>
    <row r="15" spans="1:8">
      <c r="A15" s="775" t="s">
        <v>2029</v>
      </c>
      <c r="B15" s="1150"/>
      <c r="C15" s="779"/>
      <c r="D15" s="779"/>
      <c r="E15" s="1151"/>
      <c r="F15" s="779"/>
      <c r="G15" s="1152">
        <v>577.94285714285718</v>
      </c>
      <c r="H15" s="1149"/>
    </row>
    <row r="16" spans="1:8">
      <c r="A16" s="700" t="s">
        <v>2030</v>
      </c>
      <c r="B16" s="701">
        <v>3990</v>
      </c>
      <c r="C16" s="702" t="s">
        <v>2031</v>
      </c>
      <c r="D16" s="702">
        <v>850</v>
      </c>
      <c r="E16" s="1145">
        <v>76</v>
      </c>
      <c r="F16" s="702">
        <v>35</v>
      </c>
      <c r="G16" s="1146">
        <v>692.34285714285727</v>
      </c>
      <c r="H16" s="1149" t="s">
        <v>2032</v>
      </c>
    </row>
    <row r="17" spans="1:8" ht="12">
      <c r="A17" s="700" t="s">
        <v>2033</v>
      </c>
      <c r="B17" s="701">
        <v>5050</v>
      </c>
      <c r="C17" s="702" t="s">
        <v>2034</v>
      </c>
      <c r="D17" s="702">
        <v>950</v>
      </c>
      <c r="E17" s="1145">
        <v>78</v>
      </c>
      <c r="F17" s="702">
        <v>55</v>
      </c>
      <c r="G17" s="1146">
        <v>1106.8571428571431</v>
      </c>
      <c r="H17" s="1153" t="s">
        <v>2035</v>
      </c>
    </row>
    <row r="18" spans="1:8" ht="12" thickBot="1">
      <c r="A18" s="709" t="s">
        <v>2036</v>
      </c>
      <c r="B18" s="757">
        <v>5366</v>
      </c>
      <c r="C18" s="711" t="s">
        <v>2037</v>
      </c>
      <c r="D18" s="757">
        <v>950</v>
      </c>
      <c r="E18" s="1147">
        <v>80</v>
      </c>
      <c r="F18" s="711">
        <v>56</v>
      </c>
      <c r="G18" s="1148">
        <v>1204.9142857142858</v>
      </c>
      <c r="H18" s="798"/>
    </row>
    <row r="19" spans="1:8" ht="12" thickBot="1">
      <c r="A19" s="2150" t="s">
        <v>2038</v>
      </c>
      <c r="B19" s="2151"/>
      <c r="C19" s="2151"/>
      <c r="D19" s="2151"/>
      <c r="E19" s="2151"/>
      <c r="F19" s="2151"/>
      <c r="G19" s="2151"/>
      <c r="H19" s="2152"/>
    </row>
    <row r="20" spans="1:8">
      <c r="A20" s="695" t="s">
        <v>2039</v>
      </c>
      <c r="B20" s="696">
        <v>1200</v>
      </c>
      <c r="C20" s="697" t="s">
        <v>2040</v>
      </c>
      <c r="D20" s="697">
        <v>250</v>
      </c>
      <c r="E20" s="1143">
        <v>58</v>
      </c>
      <c r="F20" s="697">
        <v>12</v>
      </c>
      <c r="G20" s="1144">
        <v>325.37142857142862</v>
      </c>
      <c r="H20" s="2283"/>
    </row>
    <row r="21" spans="1:8">
      <c r="A21" s="700" t="s">
        <v>2041</v>
      </c>
      <c r="B21" s="701">
        <v>1730</v>
      </c>
      <c r="C21" s="702" t="s">
        <v>2042</v>
      </c>
      <c r="D21" s="702">
        <v>300</v>
      </c>
      <c r="E21" s="1145">
        <v>64</v>
      </c>
      <c r="F21" s="702">
        <v>15</v>
      </c>
      <c r="G21" s="1146">
        <v>344.68571428571431</v>
      </c>
      <c r="H21" s="2284"/>
    </row>
    <row r="22" spans="1:8">
      <c r="A22" s="700" t="s">
        <v>2043</v>
      </c>
      <c r="B22" s="701">
        <v>2100</v>
      </c>
      <c r="C22" s="702" t="s">
        <v>2044</v>
      </c>
      <c r="D22" s="702">
        <v>400</v>
      </c>
      <c r="E22" s="1145">
        <v>67</v>
      </c>
      <c r="F22" s="702">
        <v>17</v>
      </c>
      <c r="G22" s="1146">
        <v>442.74285714285719</v>
      </c>
      <c r="H22" s="2284"/>
    </row>
    <row r="23" spans="1:8">
      <c r="A23" s="700" t="s">
        <v>2045</v>
      </c>
      <c r="B23" s="701">
        <v>2795</v>
      </c>
      <c r="C23" s="702" t="s">
        <v>2046</v>
      </c>
      <c r="D23" s="702">
        <v>400</v>
      </c>
      <c r="E23" s="1145">
        <v>71</v>
      </c>
      <c r="F23" s="702">
        <v>20</v>
      </c>
      <c r="G23" s="1146">
        <v>453.14285714285717</v>
      </c>
      <c r="H23" s="2284"/>
    </row>
    <row r="24" spans="1:8">
      <c r="A24" s="700" t="s">
        <v>2047</v>
      </c>
      <c r="B24" s="701">
        <v>3375</v>
      </c>
      <c r="C24" s="702" t="s">
        <v>2048</v>
      </c>
      <c r="D24" s="702">
        <v>475</v>
      </c>
      <c r="E24" s="1145">
        <v>72</v>
      </c>
      <c r="F24" s="702">
        <v>26</v>
      </c>
      <c r="G24" s="1146">
        <v>479.8857142857143</v>
      </c>
      <c r="H24" s="2284"/>
    </row>
    <row r="25" spans="1:8">
      <c r="A25" s="700" t="s">
        <v>2049</v>
      </c>
      <c r="B25" s="701">
        <v>3825</v>
      </c>
      <c r="C25" s="702" t="s">
        <v>2050</v>
      </c>
      <c r="D25" s="702">
        <v>600</v>
      </c>
      <c r="E25" s="1145">
        <v>71</v>
      </c>
      <c r="F25" s="702">
        <v>34</v>
      </c>
      <c r="G25" s="1146">
        <v>551.20000000000005</v>
      </c>
      <c r="H25" s="2284"/>
    </row>
    <row r="26" spans="1:8" ht="12" thickBot="1">
      <c r="A26" s="709" t="s">
        <v>2051</v>
      </c>
      <c r="B26" s="710">
        <v>4650</v>
      </c>
      <c r="C26" s="711" t="s">
        <v>2052</v>
      </c>
      <c r="D26" s="711">
        <v>600</v>
      </c>
      <c r="E26" s="1147">
        <v>75</v>
      </c>
      <c r="F26" s="711">
        <v>34</v>
      </c>
      <c r="G26" s="1148">
        <v>572</v>
      </c>
      <c r="H26" s="2284"/>
    </row>
    <row r="27" spans="1:8">
      <c r="A27" s="695" t="s">
        <v>2053</v>
      </c>
      <c r="B27" s="696">
        <v>2053</v>
      </c>
      <c r="C27" s="697" t="s">
        <v>2054</v>
      </c>
      <c r="D27" s="697">
        <v>370</v>
      </c>
      <c r="E27" s="1143">
        <v>77</v>
      </c>
      <c r="F27" s="697">
        <v>18</v>
      </c>
      <c r="G27" s="1144">
        <v>433.82857142857148</v>
      </c>
      <c r="H27" s="2284"/>
    </row>
    <row r="28" spans="1:8">
      <c r="A28" s="700" t="s">
        <v>2055</v>
      </c>
      <c r="B28" s="701">
        <v>2593</v>
      </c>
      <c r="C28" s="702" t="s">
        <v>2056</v>
      </c>
      <c r="D28" s="702">
        <v>370</v>
      </c>
      <c r="E28" s="1145">
        <v>77</v>
      </c>
      <c r="F28" s="702">
        <v>20</v>
      </c>
      <c r="G28" s="1146">
        <v>453.14285714285717</v>
      </c>
      <c r="H28" s="2284"/>
    </row>
    <row r="29" spans="1:8">
      <c r="A29" s="700" t="s">
        <v>2057</v>
      </c>
      <c r="B29" s="701">
        <v>3113</v>
      </c>
      <c r="C29" s="702" t="s">
        <v>2058</v>
      </c>
      <c r="D29" s="702">
        <v>420</v>
      </c>
      <c r="E29" s="1145">
        <v>73</v>
      </c>
      <c r="F29" s="702">
        <v>25</v>
      </c>
      <c r="G29" s="1146">
        <v>479.8857142857143</v>
      </c>
      <c r="H29" s="2284"/>
    </row>
    <row r="30" spans="1:8">
      <c r="A30" s="700" t="s">
        <v>2059</v>
      </c>
      <c r="B30" s="701">
        <v>4915</v>
      </c>
      <c r="C30" s="702" t="s">
        <v>2060</v>
      </c>
      <c r="D30" s="702">
        <v>700</v>
      </c>
      <c r="E30" s="1145">
        <v>77</v>
      </c>
      <c r="F30" s="702">
        <v>35</v>
      </c>
      <c r="G30" s="1146">
        <v>597.25714285714298</v>
      </c>
      <c r="H30" s="1149" t="s">
        <v>2028</v>
      </c>
    </row>
    <row r="31" spans="1:8">
      <c r="A31" s="700" t="s">
        <v>2061</v>
      </c>
      <c r="B31" s="701">
        <v>5750</v>
      </c>
      <c r="C31" s="702" t="s">
        <v>2062</v>
      </c>
      <c r="D31" s="702">
        <v>800</v>
      </c>
      <c r="E31" s="1145">
        <v>79</v>
      </c>
      <c r="F31" s="702">
        <v>57</v>
      </c>
      <c r="G31" s="1146">
        <v>1063.7714285714287</v>
      </c>
      <c r="H31" s="1149" t="s">
        <v>2032</v>
      </c>
    </row>
    <row r="32" spans="1:8" ht="12">
      <c r="A32" s="700" t="s">
        <v>2063</v>
      </c>
      <c r="B32" s="701">
        <v>6255</v>
      </c>
      <c r="C32" s="702" t="s">
        <v>2064</v>
      </c>
      <c r="D32" s="702">
        <v>900</v>
      </c>
      <c r="E32" s="1145">
        <v>81</v>
      </c>
      <c r="F32" s="702">
        <v>57</v>
      </c>
      <c r="G32" s="1146">
        <v>1106.8571428571431</v>
      </c>
      <c r="H32" s="1153" t="s">
        <v>2065</v>
      </c>
    </row>
    <row r="33" spans="1:8" ht="12" thickBot="1">
      <c r="A33" s="709" t="s">
        <v>2066</v>
      </c>
      <c r="B33" s="710">
        <v>6990</v>
      </c>
      <c r="C33" s="711" t="s">
        <v>2067</v>
      </c>
      <c r="D33" s="711">
        <v>1050</v>
      </c>
      <c r="E33" s="1147">
        <v>83</v>
      </c>
      <c r="F33" s="711">
        <v>61</v>
      </c>
      <c r="G33" s="1148">
        <v>1178.1714285714286</v>
      </c>
      <c r="H33" s="798"/>
    </row>
    <row r="34" spans="1:8" ht="12" thickBot="1">
      <c r="A34" s="2150" t="s">
        <v>2068</v>
      </c>
      <c r="B34" s="2151"/>
      <c r="C34" s="2151"/>
      <c r="D34" s="2151"/>
      <c r="E34" s="2151"/>
      <c r="F34" s="2151"/>
      <c r="G34" s="2151"/>
      <c r="H34" s="2152"/>
    </row>
    <row r="35" spans="1:8">
      <c r="A35" s="695" t="s">
        <v>2069</v>
      </c>
      <c r="B35" s="696">
        <v>1240</v>
      </c>
      <c r="C35" s="697" t="s">
        <v>2070</v>
      </c>
      <c r="D35" s="697">
        <v>170</v>
      </c>
      <c r="E35" s="1143">
        <v>59</v>
      </c>
      <c r="F35" s="697">
        <v>13</v>
      </c>
      <c r="G35" s="1144">
        <v>322.40000000000003</v>
      </c>
      <c r="H35" s="2283"/>
    </row>
    <row r="36" spans="1:8">
      <c r="A36" s="700" t="s">
        <v>2071</v>
      </c>
      <c r="B36" s="701">
        <v>1550</v>
      </c>
      <c r="C36" s="702" t="s">
        <v>2072</v>
      </c>
      <c r="D36" s="702">
        <v>180</v>
      </c>
      <c r="E36" s="1145">
        <v>61</v>
      </c>
      <c r="F36" s="702">
        <v>13</v>
      </c>
      <c r="G36" s="1146">
        <v>334.28571428571433</v>
      </c>
      <c r="H36" s="2284"/>
    </row>
    <row r="37" spans="1:8">
      <c r="A37" s="700" t="s">
        <v>2073</v>
      </c>
      <c r="B37" s="701">
        <v>1620</v>
      </c>
      <c r="C37" s="702" t="s">
        <v>2074</v>
      </c>
      <c r="D37" s="702">
        <v>210</v>
      </c>
      <c r="E37" s="1145">
        <v>61</v>
      </c>
      <c r="F37" s="702">
        <v>14</v>
      </c>
      <c r="G37" s="1146">
        <v>338.74285714285719</v>
      </c>
      <c r="H37" s="2284"/>
    </row>
    <row r="38" spans="1:8">
      <c r="A38" s="700" t="s">
        <v>2075</v>
      </c>
      <c r="B38" s="701">
        <v>1915</v>
      </c>
      <c r="C38" s="702" t="s">
        <v>2076</v>
      </c>
      <c r="D38" s="702">
        <v>220</v>
      </c>
      <c r="E38" s="1145">
        <v>63</v>
      </c>
      <c r="F38" s="702">
        <v>16</v>
      </c>
      <c r="G38" s="1146">
        <v>344.68571428571431</v>
      </c>
      <c r="H38" s="2284"/>
    </row>
    <row r="39" spans="1:8">
      <c r="A39" s="700" t="s">
        <v>2077</v>
      </c>
      <c r="B39" s="701"/>
      <c r="C39" s="702"/>
      <c r="D39" s="702"/>
      <c r="E39" s="1145"/>
      <c r="F39" s="702"/>
      <c r="G39" s="1146">
        <v>358.05714285714294</v>
      </c>
      <c r="H39" s="2284"/>
    </row>
    <row r="40" spans="1:8">
      <c r="A40" s="700" t="s">
        <v>2078</v>
      </c>
      <c r="B40" s="701">
        <v>2840</v>
      </c>
      <c r="C40" s="702" t="s">
        <v>2079</v>
      </c>
      <c r="D40" s="702">
        <v>350</v>
      </c>
      <c r="E40" s="1145">
        <v>68</v>
      </c>
      <c r="F40" s="702">
        <v>18</v>
      </c>
      <c r="G40" s="1146">
        <v>450.17142857142863</v>
      </c>
      <c r="H40" s="2284"/>
    </row>
    <row r="41" spans="1:8">
      <c r="A41" s="700" t="s">
        <v>2080</v>
      </c>
      <c r="B41" s="701">
        <v>3165</v>
      </c>
      <c r="C41" s="702" t="s">
        <v>2081</v>
      </c>
      <c r="D41" s="702">
        <v>450</v>
      </c>
      <c r="E41" s="1145">
        <v>68</v>
      </c>
      <c r="F41" s="702">
        <v>22</v>
      </c>
      <c r="G41" s="1146">
        <v>469.48571428571432</v>
      </c>
      <c r="H41" s="2284"/>
    </row>
    <row r="42" spans="1:8">
      <c r="A42" s="700" t="s">
        <v>2082</v>
      </c>
      <c r="B42" s="701">
        <v>3270</v>
      </c>
      <c r="C42" s="702" t="s">
        <v>2083</v>
      </c>
      <c r="D42" s="702">
        <v>350</v>
      </c>
      <c r="E42" s="1145">
        <v>67</v>
      </c>
      <c r="F42" s="702">
        <v>20</v>
      </c>
      <c r="G42" s="1146">
        <v>459.08571428571435</v>
      </c>
      <c r="H42" s="2284"/>
    </row>
    <row r="43" spans="1:8">
      <c r="A43" s="700" t="s">
        <v>2084</v>
      </c>
      <c r="B43" s="701">
        <v>3515</v>
      </c>
      <c r="C43" s="702" t="s">
        <v>2085</v>
      </c>
      <c r="D43" s="702">
        <v>420</v>
      </c>
      <c r="E43" s="1145">
        <v>70</v>
      </c>
      <c r="F43" s="702">
        <v>22</v>
      </c>
      <c r="G43" s="1146">
        <v>472.45714285714291</v>
      </c>
      <c r="H43" s="2284"/>
    </row>
    <row r="44" spans="1:8">
      <c r="A44" s="700" t="s">
        <v>2086</v>
      </c>
      <c r="B44" s="701">
        <v>4150</v>
      </c>
      <c r="C44" s="702" t="s">
        <v>2087</v>
      </c>
      <c r="D44" s="702">
        <v>420</v>
      </c>
      <c r="E44" s="1145">
        <v>70</v>
      </c>
      <c r="F44" s="702">
        <v>24</v>
      </c>
      <c r="G44" s="1146">
        <v>475.42857142857144</v>
      </c>
      <c r="H44" s="2284"/>
    </row>
    <row r="45" spans="1:8">
      <c r="A45" s="700" t="s">
        <v>2088</v>
      </c>
      <c r="B45" s="701">
        <v>3594</v>
      </c>
      <c r="C45" s="702" t="s">
        <v>2089</v>
      </c>
      <c r="D45" s="702">
        <v>500</v>
      </c>
      <c r="E45" s="1145">
        <v>70</v>
      </c>
      <c r="F45" s="702">
        <v>24</v>
      </c>
      <c r="G45" s="1146">
        <v>479.8857142857143</v>
      </c>
      <c r="H45" s="2284"/>
    </row>
    <row r="46" spans="1:8">
      <c r="A46" s="700" t="s">
        <v>2090</v>
      </c>
      <c r="B46" s="701">
        <v>3402</v>
      </c>
      <c r="C46" s="702" t="s">
        <v>2091</v>
      </c>
      <c r="D46" s="702">
        <v>520</v>
      </c>
      <c r="E46" s="1145">
        <v>70</v>
      </c>
      <c r="F46" s="702">
        <v>25</v>
      </c>
      <c r="G46" s="1146">
        <v>493.25714285714292</v>
      </c>
      <c r="H46" s="2284"/>
    </row>
    <row r="47" spans="1:8">
      <c r="A47" s="700" t="s">
        <v>2092</v>
      </c>
      <c r="B47" s="701">
        <v>4028</v>
      </c>
      <c r="C47" s="702" t="s">
        <v>2093</v>
      </c>
      <c r="D47" s="702">
        <v>525</v>
      </c>
      <c r="E47" s="1145">
        <v>71</v>
      </c>
      <c r="F47" s="702">
        <v>27</v>
      </c>
      <c r="G47" s="1146">
        <v>509.60000000000008</v>
      </c>
      <c r="H47" s="2284"/>
    </row>
    <row r="48" spans="1:8">
      <c r="A48" s="700" t="s">
        <v>2094</v>
      </c>
      <c r="B48" s="701">
        <v>4735</v>
      </c>
      <c r="C48" s="702" t="s">
        <v>2095</v>
      </c>
      <c r="D48" s="702">
        <v>540</v>
      </c>
      <c r="E48" s="1145">
        <v>69</v>
      </c>
      <c r="F48" s="702">
        <v>24</v>
      </c>
      <c r="G48" s="1146">
        <v>534.85714285714289</v>
      </c>
      <c r="H48" s="2284"/>
    </row>
    <row r="49" spans="1:8">
      <c r="A49" s="700" t="s">
        <v>2096</v>
      </c>
      <c r="B49" s="701">
        <v>5070</v>
      </c>
      <c r="C49" s="702" t="s">
        <v>2097</v>
      </c>
      <c r="D49" s="702">
        <v>500</v>
      </c>
      <c r="E49" s="1145">
        <v>72</v>
      </c>
      <c r="F49" s="702">
        <v>32</v>
      </c>
      <c r="G49" s="1146">
        <v>548.22857142857151</v>
      </c>
      <c r="H49" s="2284"/>
    </row>
    <row r="50" spans="1:8" ht="12" thickBot="1">
      <c r="A50" s="709" t="s">
        <v>2098</v>
      </c>
      <c r="B50" s="710">
        <v>5960</v>
      </c>
      <c r="C50" s="711" t="s">
        <v>2099</v>
      </c>
      <c r="D50" s="711">
        <v>510</v>
      </c>
      <c r="E50" s="1147">
        <v>75</v>
      </c>
      <c r="F50" s="711">
        <v>32</v>
      </c>
      <c r="G50" s="1148">
        <v>554.17142857142858</v>
      </c>
      <c r="H50" s="2284"/>
    </row>
    <row r="51" spans="1:8">
      <c r="A51" s="695" t="s">
        <v>2100</v>
      </c>
      <c r="B51" s="696">
        <v>3267</v>
      </c>
      <c r="C51" s="697" t="s">
        <v>2101</v>
      </c>
      <c r="D51" s="697">
        <v>400</v>
      </c>
      <c r="E51" s="1143">
        <v>70</v>
      </c>
      <c r="F51" s="697">
        <v>18</v>
      </c>
      <c r="G51" s="1144">
        <v>447.2</v>
      </c>
      <c r="H51" s="793"/>
    </row>
    <row r="52" spans="1:8">
      <c r="A52" s="700" t="s">
        <v>2102</v>
      </c>
      <c r="B52" s="701">
        <v>3516</v>
      </c>
      <c r="C52" s="702" t="s">
        <v>2103</v>
      </c>
      <c r="D52" s="702">
        <v>500</v>
      </c>
      <c r="E52" s="1145">
        <v>71</v>
      </c>
      <c r="F52" s="702">
        <v>25</v>
      </c>
      <c r="G52" s="1146">
        <v>453.14285714285717</v>
      </c>
      <c r="H52" s="1149" t="s">
        <v>2028</v>
      </c>
    </row>
    <row r="53" spans="1:8">
      <c r="A53" s="700" t="s">
        <v>2104</v>
      </c>
      <c r="B53" s="701">
        <v>3520</v>
      </c>
      <c r="C53" s="702" t="s">
        <v>2105</v>
      </c>
      <c r="D53" s="702">
        <v>460</v>
      </c>
      <c r="E53" s="1145">
        <v>70</v>
      </c>
      <c r="F53" s="702">
        <v>24</v>
      </c>
      <c r="G53" s="1146">
        <v>456.11428571428576</v>
      </c>
      <c r="H53" s="1149" t="s">
        <v>2032</v>
      </c>
    </row>
    <row r="54" spans="1:8" ht="12">
      <c r="A54" s="700" t="s">
        <v>2106</v>
      </c>
      <c r="B54" s="701">
        <v>3850</v>
      </c>
      <c r="C54" s="702" t="s">
        <v>2107</v>
      </c>
      <c r="D54" s="702">
        <v>380</v>
      </c>
      <c r="E54" s="1145">
        <v>72</v>
      </c>
      <c r="F54" s="702">
        <v>21</v>
      </c>
      <c r="G54" s="1146">
        <v>469.48571428571432</v>
      </c>
      <c r="H54" s="1153" t="s">
        <v>2108</v>
      </c>
    </row>
    <row r="55" spans="1:8">
      <c r="A55" s="700" t="s">
        <v>2109</v>
      </c>
      <c r="B55" s="701">
        <v>5980</v>
      </c>
      <c r="C55" s="702" t="s">
        <v>2110</v>
      </c>
      <c r="D55" s="702">
        <v>600</v>
      </c>
      <c r="E55" s="1145">
        <v>74</v>
      </c>
      <c r="F55" s="702">
        <v>28</v>
      </c>
      <c r="G55" s="1146">
        <v>561.6</v>
      </c>
      <c r="H55" s="793"/>
    </row>
    <row r="56" spans="1:8">
      <c r="A56" s="700" t="s">
        <v>2111</v>
      </c>
      <c r="B56" s="701">
        <v>6750</v>
      </c>
      <c r="C56" s="702" t="s">
        <v>2112</v>
      </c>
      <c r="D56" s="702">
        <v>590</v>
      </c>
      <c r="E56" s="1145">
        <v>77</v>
      </c>
      <c r="F56" s="702">
        <v>32</v>
      </c>
      <c r="G56" s="1146">
        <v>574.97142857142865</v>
      </c>
      <c r="H56" s="793"/>
    </row>
    <row r="57" spans="1:8">
      <c r="A57" s="700" t="s">
        <v>2113</v>
      </c>
      <c r="B57" s="701">
        <v>8480</v>
      </c>
      <c r="C57" s="702" t="s">
        <v>2114</v>
      </c>
      <c r="D57" s="702">
        <v>800</v>
      </c>
      <c r="E57" s="1145">
        <v>76</v>
      </c>
      <c r="F57" s="702">
        <v>54</v>
      </c>
      <c r="G57" s="1146">
        <v>1129.1428571428573</v>
      </c>
      <c r="H57" s="793"/>
    </row>
    <row r="58" spans="1:8">
      <c r="A58" s="700" t="s">
        <v>2115</v>
      </c>
      <c r="B58" s="701">
        <v>7365</v>
      </c>
      <c r="C58" s="702" t="s">
        <v>2116</v>
      </c>
      <c r="D58" s="702">
        <v>850</v>
      </c>
      <c r="E58" s="1145">
        <v>74</v>
      </c>
      <c r="F58" s="702">
        <v>61</v>
      </c>
      <c r="G58" s="1146">
        <v>1166.2857142857144</v>
      </c>
      <c r="H58" s="793"/>
    </row>
    <row r="59" spans="1:8">
      <c r="A59" s="700" t="s">
        <v>2117</v>
      </c>
      <c r="B59" s="701">
        <v>1010</v>
      </c>
      <c r="C59" s="702" t="s">
        <v>2118</v>
      </c>
      <c r="D59" s="702">
        <v>850</v>
      </c>
      <c r="E59" s="1145">
        <v>78</v>
      </c>
      <c r="F59" s="702">
        <v>67</v>
      </c>
      <c r="G59" s="1146">
        <v>1270.2857142857144</v>
      </c>
      <c r="H59" s="793"/>
    </row>
    <row r="60" spans="1:8">
      <c r="A60" s="700" t="s">
        <v>2119</v>
      </c>
      <c r="B60" s="701">
        <v>10250</v>
      </c>
      <c r="C60" s="702" t="s">
        <v>2120</v>
      </c>
      <c r="D60" s="702">
        <v>1050</v>
      </c>
      <c r="E60" s="1145">
        <v>79</v>
      </c>
      <c r="F60" s="702">
        <v>68</v>
      </c>
      <c r="G60" s="1146">
        <v>1273.257142857143</v>
      </c>
      <c r="H60" s="793"/>
    </row>
    <row r="61" spans="1:8">
      <c r="A61" s="700" t="s">
        <v>2121</v>
      </c>
      <c r="B61" s="701">
        <v>12510</v>
      </c>
      <c r="C61" s="702" t="s">
        <v>2122</v>
      </c>
      <c r="D61" s="702">
        <v>1200</v>
      </c>
      <c r="E61" s="1145">
        <v>84</v>
      </c>
      <c r="F61" s="702">
        <v>87</v>
      </c>
      <c r="G61" s="1146">
        <v>1510.9714285714288</v>
      </c>
      <c r="H61" s="793"/>
    </row>
    <row r="62" spans="1:8">
      <c r="A62" s="700" t="s">
        <v>2123</v>
      </c>
      <c r="B62" s="701">
        <v>14360</v>
      </c>
      <c r="C62" s="702" t="s">
        <v>2124</v>
      </c>
      <c r="D62" s="702">
        <v>1020</v>
      </c>
      <c r="E62" s="1145">
        <v>84</v>
      </c>
      <c r="F62" s="702">
        <v>89</v>
      </c>
      <c r="G62" s="1146">
        <v>1614.9714285714288</v>
      </c>
      <c r="H62" s="793"/>
    </row>
    <row r="63" spans="1:8" ht="12" thickBot="1">
      <c r="A63" s="709" t="s">
        <v>2125</v>
      </c>
      <c r="B63" s="710">
        <v>23020</v>
      </c>
      <c r="C63" s="711" t="s">
        <v>2126</v>
      </c>
      <c r="D63" s="711">
        <v>1400</v>
      </c>
      <c r="E63" s="1147">
        <v>87</v>
      </c>
      <c r="F63" s="711">
        <v>154</v>
      </c>
      <c r="G63" s="1148">
        <v>2797.6</v>
      </c>
      <c r="H63" s="798"/>
    </row>
    <row r="64" spans="1:8" ht="12" thickBot="1">
      <c r="A64" s="1154"/>
      <c r="B64" s="1155"/>
      <c r="C64" s="762"/>
      <c r="D64" s="762"/>
      <c r="E64" s="1156"/>
      <c r="F64" s="762"/>
      <c r="G64" s="1157"/>
      <c r="H64" s="1158"/>
    </row>
    <row r="65" spans="1:8" ht="12.75" customHeight="1">
      <c r="A65" s="2141" t="s">
        <v>2198</v>
      </c>
      <c r="B65" s="2142"/>
      <c r="C65" s="2142"/>
      <c r="D65" s="2142"/>
      <c r="E65" s="2142"/>
      <c r="F65" s="2142"/>
      <c r="G65" s="2142"/>
      <c r="H65" s="2143"/>
    </row>
    <row r="66" spans="1:8" ht="12.75" customHeight="1">
      <c r="A66" s="2144"/>
      <c r="B66" s="2145"/>
      <c r="C66" s="2145"/>
      <c r="D66" s="2145"/>
      <c r="E66" s="2145"/>
      <c r="F66" s="2145"/>
      <c r="G66" s="2145"/>
      <c r="H66" s="2146"/>
    </row>
    <row r="67" spans="1:8" ht="12.75" customHeight="1">
      <c r="A67" s="2144"/>
      <c r="B67" s="2145"/>
      <c r="C67" s="2145"/>
      <c r="D67" s="2145"/>
      <c r="E67" s="2145"/>
      <c r="F67" s="2145"/>
      <c r="G67" s="2145"/>
      <c r="H67" s="2146"/>
    </row>
    <row r="68" spans="1:8" ht="22.5" customHeight="1" thickBot="1">
      <c r="A68" s="2147"/>
      <c r="B68" s="2148"/>
      <c r="C68" s="2148"/>
      <c r="D68" s="2148"/>
      <c r="E68" s="2148"/>
      <c r="F68" s="2148"/>
      <c r="G68" s="2148"/>
      <c r="H68" s="2149"/>
    </row>
    <row r="69" spans="1:8" ht="34.5" thickBot="1">
      <c r="A69" s="686" t="s">
        <v>1441</v>
      </c>
      <c r="B69" s="687" t="s">
        <v>1442</v>
      </c>
      <c r="C69" s="688" t="s">
        <v>2009</v>
      </c>
      <c r="D69" s="689" t="s">
        <v>1444</v>
      </c>
      <c r="E69" s="690" t="s">
        <v>2010</v>
      </c>
      <c r="F69" s="688" t="s">
        <v>1446</v>
      </c>
      <c r="G69" s="1142" t="s">
        <v>174</v>
      </c>
      <c r="H69" s="692" t="s">
        <v>1447</v>
      </c>
    </row>
    <row r="70" spans="1:8" ht="12" thickBot="1">
      <c r="A70" s="2150" t="s">
        <v>2127</v>
      </c>
      <c r="B70" s="2151"/>
      <c r="C70" s="2151"/>
      <c r="D70" s="2151"/>
      <c r="E70" s="2151"/>
      <c r="F70" s="2151"/>
      <c r="G70" s="2151"/>
      <c r="H70" s="2152"/>
    </row>
    <row r="71" spans="1:8">
      <c r="A71" s="695" t="s">
        <v>2128</v>
      </c>
      <c r="B71" s="696">
        <v>2498</v>
      </c>
      <c r="C71" s="697" t="s">
        <v>2129</v>
      </c>
      <c r="D71" s="697">
        <v>60</v>
      </c>
      <c r="E71" s="1143">
        <v>56</v>
      </c>
      <c r="F71" s="697">
        <v>9</v>
      </c>
      <c r="G71" s="1159">
        <v>355.08571428571429</v>
      </c>
      <c r="H71" s="2280"/>
    </row>
    <row r="72" spans="1:8" ht="12.75" customHeight="1">
      <c r="A72" s="700" t="s">
        <v>2130</v>
      </c>
      <c r="B72" s="701">
        <v>3435</v>
      </c>
      <c r="C72" s="702" t="s">
        <v>2131</v>
      </c>
      <c r="D72" s="702">
        <v>60</v>
      </c>
      <c r="E72" s="1145">
        <v>60</v>
      </c>
      <c r="F72" s="702">
        <v>11.2</v>
      </c>
      <c r="G72" s="1160">
        <v>364</v>
      </c>
      <c r="H72" s="2281"/>
    </row>
    <row r="73" spans="1:8" ht="12.75" customHeight="1">
      <c r="A73" s="700" t="s">
        <v>2132</v>
      </c>
      <c r="B73" s="701">
        <v>5860</v>
      </c>
      <c r="C73" s="702" t="s">
        <v>2133</v>
      </c>
      <c r="D73" s="702">
        <v>80</v>
      </c>
      <c r="E73" s="1145">
        <v>67</v>
      </c>
      <c r="F73" s="702">
        <v>14.5</v>
      </c>
      <c r="G73" s="1160">
        <v>377.37142857142862</v>
      </c>
      <c r="H73" s="2281"/>
    </row>
    <row r="74" spans="1:8" ht="12.75" customHeight="1">
      <c r="A74" s="700" t="s">
        <v>2134</v>
      </c>
      <c r="B74" s="701">
        <v>9040</v>
      </c>
      <c r="C74" s="702" t="s">
        <v>2135</v>
      </c>
      <c r="D74" s="702">
        <v>100</v>
      </c>
      <c r="E74" s="1145">
        <v>71</v>
      </c>
      <c r="F74" s="702">
        <v>20</v>
      </c>
      <c r="G74" s="1160">
        <v>442.74285714285719</v>
      </c>
      <c r="H74" s="2281"/>
    </row>
    <row r="75" spans="1:8" ht="12.75" customHeight="1">
      <c r="A75" s="700" t="s">
        <v>2136</v>
      </c>
      <c r="B75" s="701">
        <v>12400</v>
      </c>
      <c r="C75" s="702" t="s">
        <v>2137</v>
      </c>
      <c r="D75" s="702">
        <v>140</v>
      </c>
      <c r="E75" s="1145">
        <v>74</v>
      </c>
      <c r="F75" s="702">
        <v>26.6</v>
      </c>
      <c r="G75" s="1160">
        <v>542.28571428571433</v>
      </c>
      <c r="H75" s="2281"/>
    </row>
    <row r="76" spans="1:8" ht="13.5" customHeight="1" thickBot="1">
      <c r="A76" s="1161" t="s">
        <v>2138</v>
      </c>
      <c r="B76" s="710">
        <v>17080</v>
      </c>
      <c r="C76" s="711" t="s">
        <v>2139</v>
      </c>
      <c r="D76" s="711">
        <v>160</v>
      </c>
      <c r="E76" s="1147">
        <v>78</v>
      </c>
      <c r="F76" s="711">
        <v>30</v>
      </c>
      <c r="G76" s="1162">
        <v>558.62857142857149</v>
      </c>
      <c r="H76" s="2282"/>
    </row>
  </sheetData>
  <mergeCells count="10">
    <mergeCell ref="A1:H4"/>
    <mergeCell ref="A65:H68"/>
    <mergeCell ref="H71:H76"/>
    <mergeCell ref="A6:H6"/>
    <mergeCell ref="A19:H19"/>
    <mergeCell ref="A34:H34"/>
    <mergeCell ref="A70:H70"/>
    <mergeCell ref="H7:H13"/>
    <mergeCell ref="H20:H29"/>
    <mergeCell ref="H35:H50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opLeftCell="A16" workbookViewId="0">
      <selection activeCell="J14" sqref="J14"/>
    </sheetView>
  </sheetViews>
  <sheetFormatPr defaultColWidth="8.7109375" defaultRowHeight="12.75"/>
  <cols>
    <col min="1" max="1" width="18.7109375" bestFit="1" customWidth="1"/>
    <col min="2" max="2" width="10" customWidth="1"/>
    <col min="3" max="3" width="8.42578125" customWidth="1"/>
    <col min="4" max="4" width="8.28515625" customWidth="1"/>
    <col min="5" max="5" width="7.140625" customWidth="1"/>
    <col min="6" max="6" width="6.28515625" customWidth="1"/>
    <col min="7" max="7" width="12.85546875" customWidth="1"/>
    <col min="8" max="8" width="19.42578125" customWidth="1"/>
  </cols>
  <sheetData>
    <row r="1" spans="1:10">
      <c r="A1" s="2141" t="s">
        <v>2198</v>
      </c>
      <c r="B1" s="2142"/>
      <c r="C1" s="2142"/>
      <c r="D1" s="2142"/>
      <c r="E1" s="2142"/>
      <c r="F1" s="2142"/>
      <c r="G1" s="2142"/>
      <c r="H1" s="2143"/>
    </row>
    <row r="2" spans="1:10">
      <c r="A2" s="2144"/>
      <c r="B2" s="2145"/>
      <c r="C2" s="2145"/>
      <c r="D2" s="2145"/>
      <c r="E2" s="2145"/>
      <c r="F2" s="2145"/>
      <c r="G2" s="2145"/>
      <c r="H2" s="2146"/>
    </row>
    <row r="3" spans="1:10">
      <c r="A3" s="2144"/>
      <c r="B3" s="2145"/>
      <c r="C3" s="2145"/>
      <c r="D3" s="2145"/>
      <c r="E3" s="2145"/>
      <c r="F3" s="2145"/>
      <c r="G3" s="2145"/>
      <c r="H3" s="2146"/>
    </row>
    <row r="4" spans="1:10" ht="27.75" customHeight="1" thickBot="1">
      <c r="A4" s="2147"/>
      <c r="B4" s="2148"/>
      <c r="C4" s="2148"/>
      <c r="D4" s="2148"/>
      <c r="E4" s="2148"/>
      <c r="F4" s="2148"/>
      <c r="G4" s="2148"/>
      <c r="H4" s="2149"/>
    </row>
    <row r="5" spans="1:10" ht="45.75" thickBot="1">
      <c r="A5" s="686" t="s">
        <v>1441</v>
      </c>
      <c r="B5" s="687" t="s">
        <v>1442</v>
      </c>
      <c r="C5" s="688" t="s">
        <v>1443</v>
      </c>
      <c r="D5" s="690" t="s">
        <v>2140</v>
      </c>
      <c r="E5" s="690" t="s">
        <v>2141</v>
      </c>
      <c r="F5" s="688" t="s">
        <v>1446</v>
      </c>
      <c r="G5" s="691" t="s">
        <v>174</v>
      </c>
      <c r="H5" s="692" t="s">
        <v>1447</v>
      </c>
    </row>
    <row r="6" spans="1:10" ht="13.5" thickBot="1">
      <c r="A6" s="2150" t="s">
        <v>1488</v>
      </c>
      <c r="B6" s="2151"/>
      <c r="C6" s="2151"/>
      <c r="D6" s="2151"/>
      <c r="E6" s="2151"/>
      <c r="F6" s="2151"/>
      <c r="G6" s="2151"/>
      <c r="H6" s="2152"/>
    </row>
    <row r="7" spans="1:10" ht="81.95" customHeight="1" thickBot="1">
      <c r="A7" s="1164" t="s">
        <v>1496</v>
      </c>
      <c r="B7" s="788">
        <v>11000</v>
      </c>
      <c r="C7" s="789" t="s">
        <v>1487</v>
      </c>
      <c r="D7" s="1165" t="s">
        <v>1497</v>
      </c>
      <c r="E7" s="1165"/>
      <c r="F7" s="773">
        <v>60</v>
      </c>
      <c r="G7" s="1166">
        <v>25334.163214285712</v>
      </c>
      <c r="H7" s="793"/>
    </row>
    <row r="8" spans="1:10" ht="27.95" customHeight="1">
      <c r="A8" s="1167" t="s">
        <v>2142</v>
      </c>
      <c r="B8" s="1168">
        <v>4500</v>
      </c>
      <c r="C8" s="1168" t="s">
        <v>1555</v>
      </c>
      <c r="D8" s="1169" t="s">
        <v>1497</v>
      </c>
      <c r="E8" s="1168">
        <v>60</v>
      </c>
      <c r="F8" s="1168">
        <v>15</v>
      </c>
      <c r="G8" s="1170">
        <v>435</v>
      </c>
      <c r="H8" s="2288"/>
      <c r="J8" s="1171"/>
    </row>
    <row r="9" spans="1:10" ht="27.95" customHeight="1">
      <c r="A9" s="1172" t="s">
        <v>2143</v>
      </c>
      <c r="B9" s="1173">
        <v>8800</v>
      </c>
      <c r="C9" s="1173" t="s">
        <v>1495</v>
      </c>
      <c r="D9" s="1174" t="s">
        <v>1497</v>
      </c>
      <c r="E9" s="1173">
        <v>68</v>
      </c>
      <c r="F9" s="1173">
        <v>28</v>
      </c>
      <c r="G9" s="1175">
        <v>525</v>
      </c>
      <c r="H9" s="2289"/>
      <c r="J9" s="1171"/>
    </row>
    <row r="10" spans="1:10" ht="27.95" customHeight="1">
      <c r="A10" s="1172" t="s">
        <v>2144</v>
      </c>
      <c r="B10" s="1173">
        <v>15500</v>
      </c>
      <c r="C10" s="1173" t="s">
        <v>1484</v>
      </c>
      <c r="D10" s="1174" t="s">
        <v>1497</v>
      </c>
      <c r="E10" s="1173">
        <v>74</v>
      </c>
      <c r="F10" s="1173">
        <v>34</v>
      </c>
      <c r="G10" s="1175">
        <v>630</v>
      </c>
      <c r="H10" s="2289"/>
      <c r="J10" s="1171"/>
    </row>
    <row r="11" spans="1:10" ht="27.95" customHeight="1">
      <c r="A11" s="1172" t="s">
        <v>2145</v>
      </c>
      <c r="B11" s="1173">
        <v>22500</v>
      </c>
      <c r="C11" s="1173" t="s">
        <v>1772</v>
      </c>
      <c r="D11" s="1174" t="s">
        <v>1497</v>
      </c>
      <c r="E11" s="1173">
        <v>75</v>
      </c>
      <c r="F11" s="1173">
        <v>45</v>
      </c>
      <c r="G11" s="1175">
        <v>790</v>
      </c>
      <c r="H11" s="2289"/>
      <c r="J11" s="1171"/>
    </row>
    <row r="12" spans="1:10" ht="27.95" customHeight="1">
      <c r="A12" s="1172" t="s">
        <v>2146</v>
      </c>
      <c r="B12" s="1173">
        <v>33000</v>
      </c>
      <c r="C12" s="1173" t="s">
        <v>1761</v>
      </c>
      <c r="D12" s="1174" t="s">
        <v>1497</v>
      </c>
      <c r="E12" s="1173">
        <v>75</v>
      </c>
      <c r="F12" s="1173">
        <v>57</v>
      </c>
      <c r="G12" s="1175">
        <v>915</v>
      </c>
      <c r="H12" s="2289"/>
      <c r="J12" s="1171"/>
    </row>
    <row r="13" spans="1:10" ht="27.95" customHeight="1">
      <c r="A13" s="1172" t="s">
        <v>2147</v>
      </c>
      <c r="B13" s="1173">
        <v>38000</v>
      </c>
      <c r="C13" s="1173" t="s">
        <v>1762</v>
      </c>
      <c r="D13" s="1174" t="s">
        <v>1497</v>
      </c>
      <c r="E13" s="1173">
        <v>77</v>
      </c>
      <c r="F13" s="1173">
        <v>74</v>
      </c>
      <c r="G13" s="1175">
        <v>995</v>
      </c>
      <c r="H13" s="2289"/>
      <c r="J13" s="1171"/>
    </row>
    <row r="14" spans="1:10" ht="27.95" customHeight="1" thickBot="1">
      <c r="A14" s="1161" t="s">
        <v>2148</v>
      </c>
      <c r="B14" s="1176">
        <v>44000</v>
      </c>
      <c r="C14" s="1176" t="s">
        <v>1977</v>
      </c>
      <c r="D14" s="1177" t="s">
        <v>1497</v>
      </c>
      <c r="E14" s="1176">
        <v>80</v>
      </c>
      <c r="F14" s="1176">
        <v>90</v>
      </c>
      <c r="G14" s="1178">
        <v>1125</v>
      </c>
      <c r="H14" s="2290"/>
      <c r="J14" s="1171"/>
    </row>
    <row r="15" spans="1:10">
      <c r="A15" s="676"/>
      <c r="B15" s="676"/>
      <c r="C15" s="676"/>
      <c r="D15" s="676"/>
      <c r="E15" s="676"/>
      <c r="F15" s="676"/>
      <c r="G15" s="676"/>
      <c r="H15" s="676"/>
    </row>
    <row r="16" spans="1:10" ht="15.75" thickBot="1">
      <c r="A16" s="2291" t="s">
        <v>2149</v>
      </c>
      <c r="B16" s="2291"/>
      <c r="C16" s="2291"/>
      <c r="D16" s="2291"/>
      <c r="E16" s="2291"/>
      <c r="F16" s="676"/>
      <c r="G16" s="676"/>
      <c r="H16" s="676"/>
    </row>
    <row r="17" spans="1:11" ht="30.75" thickBot="1">
      <c r="A17" s="2285" t="s">
        <v>439</v>
      </c>
      <c r="B17" s="2286"/>
      <c r="C17" s="2286"/>
      <c r="D17" s="2287"/>
      <c r="E17" s="1179" t="s">
        <v>2150</v>
      </c>
      <c r="F17" s="676"/>
      <c r="G17" s="676"/>
      <c r="H17" s="676"/>
      <c r="I17" s="676"/>
      <c r="J17" s="676"/>
      <c r="K17" s="676"/>
    </row>
    <row r="18" spans="1:11">
      <c r="A18" s="1180" t="s">
        <v>2151</v>
      </c>
      <c r="B18" s="1181"/>
      <c r="C18" s="1181"/>
      <c r="D18" s="1181"/>
      <c r="E18" s="1182">
        <v>336.05769230769232</v>
      </c>
      <c r="F18" s="676"/>
      <c r="G18" s="676"/>
      <c r="H18" s="676"/>
      <c r="I18" s="676"/>
      <c r="J18" s="676"/>
      <c r="K18" s="676"/>
    </row>
    <row r="19" spans="1:11">
      <c r="A19" s="1183" t="s">
        <v>2152</v>
      </c>
      <c r="B19" s="1184"/>
      <c r="C19" s="1184"/>
      <c r="D19" s="1184"/>
      <c r="E19" s="1185">
        <v>161.34615384615384</v>
      </c>
      <c r="F19" s="676"/>
      <c r="G19" s="676"/>
      <c r="H19" s="676"/>
      <c r="I19" s="676"/>
      <c r="J19" s="676"/>
      <c r="K19" s="676"/>
    </row>
    <row r="20" spans="1:11" ht="13.5" thickBot="1">
      <c r="A20" s="1186" t="s">
        <v>2153</v>
      </c>
      <c r="B20" s="1187"/>
      <c r="C20" s="1187"/>
      <c r="D20" s="1187"/>
      <c r="E20" s="1188">
        <v>273.36538461538464</v>
      </c>
      <c r="F20" s="676"/>
      <c r="G20" s="676"/>
      <c r="H20" s="676"/>
      <c r="I20" s="676"/>
      <c r="J20" s="676"/>
      <c r="K20" s="676"/>
    </row>
    <row r="21" spans="1:11">
      <c r="A21" s="1183" t="s">
        <v>2151</v>
      </c>
      <c r="B21" s="1184"/>
      <c r="C21" s="1184"/>
      <c r="D21" s="1184"/>
      <c r="E21" s="1185">
        <v>477.11538461538464</v>
      </c>
      <c r="F21" s="676"/>
      <c r="G21" s="676"/>
      <c r="H21" s="676"/>
      <c r="I21" s="676"/>
      <c r="J21" s="676"/>
      <c r="K21" s="676"/>
    </row>
    <row r="22" spans="1:11">
      <c r="A22" s="1183" t="s">
        <v>2154</v>
      </c>
      <c r="B22" s="1184"/>
      <c r="C22" s="1184"/>
      <c r="D22" s="1184"/>
      <c r="E22" s="1185">
        <v>229.03846153846155</v>
      </c>
      <c r="F22" s="676"/>
      <c r="G22" s="676"/>
      <c r="H22" s="676"/>
      <c r="I22" s="676"/>
      <c r="J22" s="676"/>
      <c r="K22" s="676"/>
    </row>
    <row r="23" spans="1:11" ht="13.5" thickBot="1">
      <c r="A23" s="1186" t="s">
        <v>2155</v>
      </c>
      <c r="B23" s="1187"/>
      <c r="C23" s="1187"/>
      <c r="D23" s="1187"/>
      <c r="E23" s="1188">
        <v>243.36538461538461</v>
      </c>
      <c r="F23" s="676"/>
      <c r="G23" s="676"/>
      <c r="H23" s="676"/>
      <c r="I23" s="676"/>
      <c r="J23" s="676"/>
      <c r="K23" s="676"/>
    </row>
    <row r="24" spans="1:11">
      <c r="A24" s="1183" t="s">
        <v>2156</v>
      </c>
      <c r="B24" s="1184"/>
      <c r="C24" s="1184"/>
      <c r="D24" s="1184"/>
      <c r="E24" s="1185">
        <v>520.19230769230774</v>
      </c>
      <c r="F24" s="676"/>
      <c r="G24" s="676"/>
      <c r="H24" s="676"/>
      <c r="I24" s="676"/>
      <c r="J24" s="676"/>
      <c r="K24" s="676"/>
    </row>
    <row r="25" spans="1:11">
      <c r="A25" s="1183" t="s">
        <v>2157</v>
      </c>
      <c r="B25" s="1184"/>
      <c r="C25" s="1184"/>
      <c r="D25" s="1184"/>
      <c r="E25" s="1185">
        <v>246.82692307692307</v>
      </c>
      <c r="F25" s="676"/>
      <c r="G25" s="676"/>
      <c r="H25" s="676"/>
      <c r="I25" s="676"/>
      <c r="J25" s="676"/>
      <c r="K25" s="676"/>
    </row>
    <row r="26" spans="1:11" ht="13.5" thickBot="1">
      <c r="A26" s="1186" t="s">
        <v>2158</v>
      </c>
      <c r="B26" s="1187"/>
      <c r="C26" s="1187"/>
      <c r="D26" s="1187"/>
      <c r="E26" s="1188">
        <v>372.88461538461536</v>
      </c>
      <c r="F26" s="676"/>
      <c r="G26" s="676"/>
      <c r="H26" s="676"/>
      <c r="I26" s="676"/>
      <c r="J26" s="676"/>
      <c r="K26" s="676"/>
    </row>
    <row r="27" spans="1:11">
      <c r="A27" s="676"/>
      <c r="B27" s="676"/>
      <c r="C27" s="676"/>
      <c r="D27" s="676"/>
      <c r="E27" s="676"/>
      <c r="F27" s="676"/>
      <c r="G27" s="676"/>
      <c r="H27" s="676"/>
    </row>
    <row r="28" spans="1:11">
      <c r="A28" s="676"/>
      <c r="B28" s="676"/>
      <c r="C28" s="676"/>
      <c r="D28" s="676"/>
      <c r="E28" s="676"/>
      <c r="F28" s="676"/>
      <c r="G28" s="676"/>
      <c r="H28" s="676"/>
    </row>
    <row r="29" spans="1:11">
      <c r="A29" s="676"/>
      <c r="B29" s="676"/>
      <c r="C29" s="676"/>
      <c r="D29" s="676"/>
      <c r="E29" s="676"/>
      <c r="F29" s="676"/>
      <c r="G29" s="676"/>
      <c r="H29" s="676"/>
    </row>
  </sheetData>
  <mergeCells count="5">
    <mergeCell ref="A17:D17"/>
    <mergeCell ref="H8:H14"/>
    <mergeCell ref="A6:H6"/>
    <mergeCell ref="A16:E16"/>
    <mergeCell ref="A1:H4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E25" sqref="E25"/>
    </sheetView>
  </sheetViews>
  <sheetFormatPr defaultColWidth="8.7109375" defaultRowHeight="11.25"/>
  <cols>
    <col min="1" max="1" width="13.85546875" style="632" customWidth="1"/>
    <col min="2" max="2" width="12.85546875" style="632" bestFit="1" customWidth="1"/>
    <col min="3" max="3" width="11.140625" style="632" bestFit="1" customWidth="1"/>
    <col min="4" max="4" width="11.28515625" style="632" customWidth="1"/>
    <col min="5" max="5" width="11.42578125" style="632" customWidth="1"/>
    <col min="6" max="6" width="9.5703125" style="632" customWidth="1"/>
    <col min="7" max="7" width="10.28515625" style="632" customWidth="1"/>
    <col min="8" max="8" width="8.28515625" style="632" customWidth="1"/>
    <col min="9" max="9" width="9.140625" style="632" customWidth="1"/>
    <col min="10" max="10" width="11.85546875" style="632" customWidth="1"/>
    <col min="11" max="11" width="12" style="632" customWidth="1"/>
    <col min="12" max="12" width="10.42578125" style="632" customWidth="1"/>
    <col min="13" max="13" width="8.7109375" style="632"/>
    <col min="14" max="14" width="8.7109375" style="1195"/>
    <col min="15" max="16384" width="8.7109375" style="632"/>
  </cols>
  <sheetData>
    <row r="1" spans="1:17" s="676" customFormat="1" ht="12.75" customHeight="1">
      <c r="A1" s="2141" t="s">
        <v>2198</v>
      </c>
      <c r="B1" s="2142"/>
      <c r="C1" s="2142"/>
      <c r="D1" s="2142"/>
      <c r="E1" s="2142"/>
      <c r="F1" s="2142"/>
      <c r="G1" s="2142"/>
      <c r="H1" s="2142"/>
      <c r="I1" s="2142"/>
      <c r="J1" s="2142"/>
      <c r="K1" s="2142"/>
      <c r="L1" s="2143"/>
      <c r="N1" s="1189"/>
    </row>
    <row r="2" spans="1:17" s="676" customFormat="1" ht="12.75" customHeight="1">
      <c r="A2" s="2144"/>
      <c r="B2" s="2145"/>
      <c r="C2" s="2145"/>
      <c r="D2" s="2145"/>
      <c r="E2" s="2145"/>
      <c r="F2" s="2145"/>
      <c r="G2" s="2145"/>
      <c r="H2" s="2145"/>
      <c r="I2" s="2145"/>
      <c r="J2" s="2145"/>
      <c r="K2" s="2145"/>
      <c r="L2" s="2146"/>
      <c r="N2" s="1189"/>
    </row>
    <row r="3" spans="1:17" s="676" customFormat="1">
      <c r="A3" s="2144"/>
      <c r="B3" s="2145"/>
      <c r="C3" s="2145"/>
      <c r="D3" s="2145"/>
      <c r="E3" s="2145"/>
      <c r="F3" s="2145"/>
      <c r="G3" s="2145"/>
      <c r="H3" s="2145"/>
      <c r="I3" s="2145"/>
      <c r="J3" s="2145"/>
      <c r="K3" s="2145"/>
      <c r="L3" s="2146"/>
      <c r="N3" s="1189"/>
    </row>
    <row r="4" spans="1:17" s="676" customFormat="1" ht="30.75" customHeight="1" thickBot="1">
      <c r="A4" s="2147"/>
      <c r="B4" s="2148"/>
      <c r="C4" s="2148"/>
      <c r="D4" s="2148"/>
      <c r="E4" s="2148"/>
      <c r="F4" s="2148"/>
      <c r="G4" s="2148"/>
      <c r="H4" s="2148"/>
      <c r="I4" s="2148"/>
      <c r="J4" s="2148"/>
      <c r="K4" s="2148"/>
      <c r="L4" s="2149"/>
      <c r="N4" s="1189"/>
    </row>
    <row r="5" spans="1:17" s="676" customFormat="1" ht="13.5" thickBot="1">
      <c r="A5" s="2292" t="s">
        <v>2159</v>
      </c>
      <c r="B5" s="2293"/>
      <c r="C5" s="2293"/>
      <c r="D5" s="2294"/>
      <c r="E5" s="2294"/>
      <c r="F5" s="2294"/>
      <c r="G5" s="2294"/>
      <c r="H5" s="2294"/>
      <c r="I5" s="2294"/>
      <c r="J5" s="2294"/>
      <c r="K5" s="2294"/>
      <c r="L5" s="2295"/>
      <c r="N5" s="1189"/>
    </row>
    <row r="6" spans="1:17" s="676" customFormat="1" ht="12.75">
      <c r="A6" s="2296" t="s">
        <v>358</v>
      </c>
      <c r="B6" s="2297"/>
      <c r="C6" s="1190" t="s">
        <v>174</v>
      </c>
      <c r="D6" s="2296" t="s">
        <v>358</v>
      </c>
      <c r="E6" s="2297"/>
      <c r="F6" s="1190" t="s">
        <v>174</v>
      </c>
      <c r="G6" s="2296" t="s">
        <v>358</v>
      </c>
      <c r="H6" s="2297"/>
      <c r="I6" s="1190" t="s">
        <v>174</v>
      </c>
      <c r="J6" s="2296" t="s">
        <v>358</v>
      </c>
      <c r="K6" s="2297"/>
      <c r="L6" s="1190" t="s">
        <v>174</v>
      </c>
      <c r="N6" s="1189"/>
    </row>
    <row r="7" spans="1:17" s="676" customFormat="1" ht="12.75">
      <c r="A7" s="2298" t="s">
        <v>2160</v>
      </c>
      <c r="B7" s="2299"/>
      <c r="C7" s="1191">
        <v>1010.7678571428572</v>
      </c>
      <c r="D7" s="2298" t="s">
        <v>2161</v>
      </c>
      <c r="E7" s="2300" t="s">
        <v>2161</v>
      </c>
      <c r="F7" s="1191">
        <v>5669.0892857142862</v>
      </c>
      <c r="G7" s="2301" t="s">
        <v>2162</v>
      </c>
      <c r="H7" s="2302"/>
      <c r="I7" s="1191">
        <v>942.58928571428567</v>
      </c>
      <c r="J7" s="2303" t="s">
        <v>2163</v>
      </c>
      <c r="K7" s="2304" t="s">
        <v>2164</v>
      </c>
      <c r="L7" s="1191">
        <v>2328.75</v>
      </c>
      <c r="N7" s="1189"/>
      <c r="O7" s="1163"/>
      <c r="P7" s="1163"/>
      <c r="Q7" s="1163"/>
    </row>
    <row r="8" spans="1:17" s="676" customFormat="1" ht="12.75">
      <c r="A8" s="2298" t="s">
        <v>2165</v>
      </c>
      <c r="B8" s="2300" t="s">
        <v>2165</v>
      </c>
      <c r="C8" s="1191">
        <v>1494.1785714285716</v>
      </c>
      <c r="D8" s="2305" t="s">
        <v>2166</v>
      </c>
      <c r="E8" s="2306"/>
      <c r="F8" s="1191">
        <v>461.43750000000006</v>
      </c>
      <c r="G8" s="2301" t="s">
        <v>2167</v>
      </c>
      <c r="H8" s="2302"/>
      <c r="I8" s="1191">
        <v>1082.2321428571427</v>
      </c>
      <c r="J8" s="2303" t="s">
        <v>2168</v>
      </c>
      <c r="K8" s="2304" t="s">
        <v>2169</v>
      </c>
      <c r="L8" s="1191">
        <v>2794.5</v>
      </c>
      <c r="N8" s="1189"/>
      <c r="O8" s="1163"/>
      <c r="P8" s="1163"/>
      <c r="Q8" s="1163"/>
    </row>
    <row r="9" spans="1:17" s="676" customFormat="1" ht="11.25" customHeight="1">
      <c r="A9" s="2298" t="s">
        <v>2170</v>
      </c>
      <c r="B9" s="2300" t="s">
        <v>2170</v>
      </c>
      <c r="C9" s="1191">
        <v>1735.8839285714284</v>
      </c>
      <c r="D9" s="2305" t="s">
        <v>2171</v>
      </c>
      <c r="E9" s="2306"/>
      <c r="F9" s="1191">
        <v>505.38392857142861</v>
      </c>
      <c r="G9" s="2301" t="s">
        <v>2172</v>
      </c>
      <c r="H9" s="2302"/>
      <c r="I9" s="1191">
        <v>1117.1428571428573</v>
      </c>
      <c r="J9" s="2303" t="s">
        <v>2173</v>
      </c>
      <c r="K9" s="2307"/>
      <c r="L9" s="1191">
        <v>2528.3571428571431</v>
      </c>
      <c r="N9" s="1189"/>
      <c r="O9" s="1163"/>
      <c r="P9" s="1163"/>
      <c r="Q9" s="1163"/>
    </row>
    <row r="10" spans="1:17" s="676" customFormat="1" ht="12.75" customHeight="1">
      <c r="A10" s="2298" t="s">
        <v>2174</v>
      </c>
      <c r="B10" s="2300" t="s">
        <v>2174</v>
      </c>
      <c r="C10" s="1191">
        <v>1999.5625</v>
      </c>
      <c r="D10" s="2305" t="s">
        <v>2175</v>
      </c>
      <c r="E10" s="2309"/>
      <c r="F10" s="1191">
        <v>681.16964285714289</v>
      </c>
      <c r="G10" s="2301" t="s">
        <v>2176</v>
      </c>
      <c r="H10" s="2302"/>
      <c r="I10" s="1191">
        <v>1221.8749999999998</v>
      </c>
      <c r="J10" s="2303" t="s">
        <v>2177</v>
      </c>
      <c r="K10" s="2307"/>
      <c r="L10" s="1191">
        <v>2705.7857142857142</v>
      </c>
      <c r="N10" s="1189"/>
      <c r="O10" s="1163"/>
      <c r="P10" s="1163"/>
      <c r="Q10" s="1163"/>
    </row>
    <row r="11" spans="1:17" s="676" customFormat="1" ht="12.75" customHeight="1">
      <c r="A11" s="2298" t="s">
        <v>2178</v>
      </c>
      <c r="B11" s="2300" t="s">
        <v>2178</v>
      </c>
      <c r="C11" s="1191">
        <v>2307.1874999999995</v>
      </c>
      <c r="D11" s="2305" t="s">
        <v>2179</v>
      </c>
      <c r="E11" s="2309"/>
      <c r="F11" s="1191">
        <v>769.0625</v>
      </c>
      <c r="G11" s="2301" t="s">
        <v>2180</v>
      </c>
      <c r="H11" s="2302"/>
      <c r="I11" s="1191">
        <v>1361.5178571428573</v>
      </c>
      <c r="J11" s="2303" t="s">
        <v>2181</v>
      </c>
      <c r="K11" s="2307"/>
      <c r="L11" s="1191">
        <v>3060.6428571428578</v>
      </c>
      <c r="N11" s="1189"/>
      <c r="O11" s="1163"/>
      <c r="P11" s="1163"/>
      <c r="Q11" s="1163"/>
    </row>
    <row r="12" spans="1:17" s="676" customFormat="1" ht="12.75" customHeight="1">
      <c r="A12" s="2298" t="s">
        <v>2182</v>
      </c>
      <c r="B12" s="2300" t="s">
        <v>2182</v>
      </c>
      <c r="C12" s="1191">
        <v>1054.7142857142858</v>
      </c>
      <c r="D12" s="2305" t="s">
        <v>2183</v>
      </c>
      <c r="E12" s="2309"/>
      <c r="F12" s="1191">
        <v>1296.4196428571429</v>
      </c>
      <c r="G12" s="2301" t="s">
        <v>2184</v>
      </c>
      <c r="H12" s="2302"/>
      <c r="I12" s="1191">
        <v>1570.9821428571427</v>
      </c>
      <c r="J12" s="2303" t="s">
        <v>2185</v>
      </c>
      <c r="K12" s="2307"/>
      <c r="L12" s="1191">
        <v>4169.5714285714284</v>
      </c>
      <c r="N12" s="1189"/>
      <c r="O12" s="1163"/>
      <c r="P12" s="1163"/>
      <c r="Q12" s="1163"/>
    </row>
    <row r="13" spans="1:17" s="676" customFormat="1" ht="12.75" customHeight="1">
      <c r="A13" s="2298" t="s">
        <v>2186</v>
      </c>
      <c r="B13" s="2300" t="s">
        <v>2186</v>
      </c>
      <c r="C13" s="1191">
        <v>1142.6071428571429</v>
      </c>
      <c r="D13" s="2305" t="s">
        <v>2187</v>
      </c>
      <c r="E13" s="2309"/>
      <c r="F13" s="1191">
        <v>1527.1383928571431</v>
      </c>
      <c r="G13" s="2301" t="s">
        <v>2188</v>
      </c>
      <c r="H13" s="2308" t="s">
        <v>2189</v>
      </c>
      <c r="I13" s="1191">
        <v>2513.5714285714284</v>
      </c>
      <c r="J13" s="2303" t="s">
        <v>2190</v>
      </c>
      <c r="K13" s="2307"/>
      <c r="L13" s="1191">
        <v>4457.8928571428569</v>
      </c>
      <c r="N13" s="1189"/>
      <c r="O13" s="1163"/>
      <c r="P13" s="1163"/>
      <c r="Q13" s="1163"/>
    </row>
    <row r="14" spans="1:17" s="676" customFormat="1" ht="12.75" customHeight="1" thickBot="1">
      <c r="A14" s="2310" t="s">
        <v>2191</v>
      </c>
      <c r="B14" s="2311" t="s">
        <v>2186</v>
      </c>
      <c r="C14" s="1192">
        <v>2988.3571428571431</v>
      </c>
      <c r="D14" s="2312" t="s">
        <v>2192</v>
      </c>
      <c r="E14" s="2313"/>
      <c r="F14" s="1192">
        <v>2219.2946428571431</v>
      </c>
      <c r="G14" s="2314" t="s">
        <v>2193</v>
      </c>
      <c r="H14" s="2315"/>
      <c r="I14" s="1192">
        <v>2173.5</v>
      </c>
      <c r="J14" s="2314" t="s">
        <v>2194</v>
      </c>
      <c r="K14" s="2316"/>
      <c r="L14" s="1192">
        <v>5078.8928571428569</v>
      </c>
      <c r="N14" s="1189"/>
      <c r="O14" s="1163"/>
      <c r="P14" s="1163"/>
      <c r="Q14" s="1163"/>
    </row>
    <row r="15" spans="1:17" ht="11.25" customHeight="1">
      <c r="A15" s="1193"/>
      <c r="B15" s="1194"/>
      <c r="C15" s="678"/>
      <c r="D15" s="678"/>
      <c r="E15" s="678"/>
      <c r="F15" s="678"/>
      <c r="G15" s="678"/>
      <c r="H15" s="678"/>
      <c r="I15" s="678"/>
      <c r="J15" s="678"/>
      <c r="K15" s="678"/>
      <c r="L15" s="678"/>
    </row>
  </sheetData>
  <mergeCells count="38">
    <mergeCell ref="G12:H12"/>
    <mergeCell ref="J12:K12"/>
    <mergeCell ref="A13:B13"/>
    <mergeCell ref="D13:E13"/>
    <mergeCell ref="A11:B11"/>
    <mergeCell ref="D11:E11"/>
    <mergeCell ref="G11:H11"/>
    <mergeCell ref="J11:K11"/>
    <mergeCell ref="A14:B14"/>
    <mergeCell ref="D14:E14"/>
    <mergeCell ref="G14:H14"/>
    <mergeCell ref="J14:K14"/>
    <mergeCell ref="A12:B12"/>
    <mergeCell ref="D12:E12"/>
    <mergeCell ref="A9:B9"/>
    <mergeCell ref="D9:E9"/>
    <mergeCell ref="G9:H9"/>
    <mergeCell ref="J9:K9"/>
    <mergeCell ref="G13:H13"/>
    <mergeCell ref="J13:K13"/>
    <mergeCell ref="A10:B10"/>
    <mergeCell ref="D10:E10"/>
    <mergeCell ref="G10:H10"/>
    <mergeCell ref="J10:K10"/>
    <mergeCell ref="A7:B7"/>
    <mergeCell ref="D7:E7"/>
    <mergeCell ref="G7:H7"/>
    <mergeCell ref="J7:K7"/>
    <mergeCell ref="A8:B8"/>
    <mergeCell ref="D8:E8"/>
    <mergeCell ref="G8:H8"/>
    <mergeCell ref="J8:K8"/>
    <mergeCell ref="A1:L4"/>
    <mergeCell ref="A5:L5"/>
    <mergeCell ref="A6:B6"/>
    <mergeCell ref="D6:E6"/>
    <mergeCell ref="G6:H6"/>
    <mergeCell ref="J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S285"/>
  <sheetViews>
    <sheetView topLeftCell="B1" zoomScaleNormal="100" zoomScaleSheetLayoutView="100" workbookViewId="0">
      <pane xSplit="2" ySplit="8" topLeftCell="D12" activePane="bottomRight" state="frozen"/>
      <selection activeCell="B1" sqref="B1"/>
      <selection pane="topRight" activeCell="D1" sqref="D1"/>
      <selection pane="bottomLeft" activeCell="B9" sqref="B9"/>
      <selection pane="bottomRight" activeCell="N28" sqref="N28"/>
    </sheetView>
  </sheetViews>
  <sheetFormatPr defaultRowHeight="12.75"/>
  <cols>
    <col min="1" max="1" width="2.42578125" style="1301" hidden="1" customWidth="1"/>
    <col min="2" max="2" width="10.140625" style="1301" customWidth="1"/>
    <col min="3" max="3" width="9.7109375" style="1301" customWidth="1"/>
    <col min="4" max="4" width="11" style="1301" customWidth="1"/>
    <col min="5" max="5" width="10.7109375" style="1301" customWidth="1"/>
    <col min="6" max="6" width="10.140625" style="1301" customWidth="1"/>
    <col min="7" max="7" width="9.7109375" style="1425" customWidth="1"/>
    <col min="8" max="8" width="9.5703125" style="1425" customWidth="1"/>
    <col min="9" max="9" width="9.7109375" style="1425" customWidth="1"/>
    <col min="10" max="10" width="9.85546875" style="1425" customWidth="1"/>
    <col min="11" max="11" width="12.85546875" style="1396" customWidth="1"/>
    <col min="12" max="12" width="4.5703125" style="1425" customWidth="1"/>
    <col min="13" max="16384" width="9.140625" style="1301"/>
  </cols>
  <sheetData>
    <row r="1" spans="2:13" ht="15.75" customHeight="1">
      <c r="B1" s="1520" t="s">
        <v>2198</v>
      </c>
      <c r="C1" s="1521"/>
      <c r="D1" s="1521"/>
      <c r="E1" s="1521"/>
      <c r="F1" s="1521"/>
      <c r="G1" s="1521"/>
      <c r="H1" s="1521"/>
      <c r="I1" s="1521"/>
      <c r="J1" s="1521"/>
      <c r="K1" s="1521"/>
      <c r="L1" s="1521"/>
    </row>
    <row r="2" spans="2:13" ht="19.5" customHeight="1">
      <c r="B2" s="1521"/>
      <c r="C2" s="1521"/>
      <c r="D2" s="1521"/>
      <c r="E2" s="1521"/>
      <c r="F2" s="1521"/>
      <c r="G2" s="1521"/>
      <c r="H2" s="1521"/>
      <c r="I2" s="1521"/>
      <c r="J2" s="1521"/>
      <c r="K2" s="1521"/>
      <c r="L2" s="1521"/>
    </row>
    <row r="3" spans="2:13">
      <c r="B3" s="1521"/>
      <c r="C3" s="1521"/>
      <c r="D3" s="1521"/>
      <c r="E3" s="1521"/>
      <c r="F3" s="1521"/>
      <c r="G3" s="1521"/>
      <c r="H3" s="1521"/>
      <c r="I3" s="1521"/>
      <c r="J3" s="1521"/>
      <c r="K3" s="1521"/>
      <c r="L3" s="1521"/>
    </row>
    <row r="4" spans="2:13">
      <c r="B4" s="1521"/>
      <c r="C4" s="1521"/>
      <c r="D4" s="1521"/>
      <c r="E4" s="1521"/>
      <c r="F4" s="1521"/>
      <c r="G4" s="1521"/>
      <c r="H4" s="1521"/>
      <c r="I4" s="1521"/>
      <c r="J4" s="1521"/>
      <c r="K4" s="1521"/>
      <c r="L4" s="1521"/>
    </row>
    <row r="5" spans="2:13" s="1204" customFormat="1">
      <c r="B5" s="1521"/>
      <c r="C5" s="1521"/>
      <c r="D5" s="1521"/>
      <c r="E5" s="1521"/>
      <c r="F5" s="1521"/>
      <c r="G5" s="1521"/>
      <c r="H5" s="1521"/>
      <c r="I5" s="1521"/>
      <c r="J5" s="1521"/>
      <c r="K5" s="1521"/>
      <c r="L5" s="1521"/>
    </row>
    <row r="6" spans="2:13" s="1204" customFormat="1" ht="6.75" customHeight="1"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</row>
    <row r="7" spans="2:13" ht="14.25" customHeight="1" thickBot="1">
      <c r="B7" s="1542" t="s">
        <v>976</v>
      </c>
      <c r="C7" s="1543"/>
      <c r="D7" s="1543"/>
      <c r="E7" s="1543"/>
      <c r="F7" s="1543"/>
      <c r="G7" s="1543"/>
      <c r="H7" s="1543"/>
      <c r="I7" s="1543"/>
      <c r="J7" s="1543"/>
      <c r="K7" s="1543"/>
      <c r="L7" s="1543"/>
    </row>
    <row r="8" spans="2:13" ht="21.75" customHeight="1">
      <c r="B8" s="1464" t="s">
        <v>1029</v>
      </c>
      <c r="C8" s="1453" t="s">
        <v>137</v>
      </c>
      <c r="D8" s="1453" t="s">
        <v>126</v>
      </c>
      <c r="E8" s="1453"/>
      <c r="F8" s="1530" t="s">
        <v>732</v>
      </c>
      <c r="G8" s="1461" t="s">
        <v>733</v>
      </c>
      <c r="H8" s="1453" t="s">
        <v>128</v>
      </c>
      <c r="I8" s="1453"/>
      <c r="J8" s="1453"/>
      <c r="K8" s="1544" t="s">
        <v>646</v>
      </c>
      <c r="L8" s="1545"/>
    </row>
    <row r="9" spans="2:13" ht="34.5" customHeight="1" thickBot="1">
      <c r="B9" s="1484"/>
      <c r="C9" s="1483"/>
      <c r="D9" s="1205" t="s">
        <v>132</v>
      </c>
      <c r="E9" s="1205" t="s">
        <v>133</v>
      </c>
      <c r="F9" s="1537"/>
      <c r="G9" s="1532"/>
      <c r="H9" s="1205" t="s">
        <v>749</v>
      </c>
      <c r="I9" s="1205" t="s">
        <v>735</v>
      </c>
      <c r="J9" s="1205" t="s">
        <v>750</v>
      </c>
      <c r="K9" s="1546" t="s">
        <v>658</v>
      </c>
      <c r="L9" s="1547"/>
    </row>
    <row r="10" spans="2:13" ht="12.75" customHeight="1">
      <c r="B10" s="1478">
        <v>2</v>
      </c>
      <c r="C10" s="128">
        <v>1</v>
      </c>
      <c r="D10" s="128" t="s">
        <v>445</v>
      </c>
      <c r="E10" s="1468">
        <v>1500</v>
      </c>
      <c r="F10" s="128">
        <v>5750</v>
      </c>
      <c r="G10" s="128">
        <v>12150</v>
      </c>
      <c r="H10" s="128"/>
      <c r="I10" s="128"/>
      <c r="J10" s="128"/>
      <c r="K10" s="1528"/>
      <c r="L10" s="1529"/>
    </row>
    <row r="11" spans="2:13" ht="12.75" customHeight="1">
      <c r="B11" s="1522"/>
      <c r="C11" s="1201">
        <v>1</v>
      </c>
      <c r="D11" s="122">
        <v>0.25</v>
      </c>
      <c r="E11" s="1469"/>
      <c r="F11" s="1201">
        <v>6540</v>
      </c>
      <c r="G11" s="1201">
        <v>12700</v>
      </c>
      <c r="H11" s="1201">
        <v>13720</v>
      </c>
      <c r="I11" s="1201">
        <v>16640</v>
      </c>
      <c r="J11" s="1201">
        <v>11020</v>
      </c>
      <c r="K11" s="1526"/>
      <c r="L11" s="1527"/>
    </row>
    <row r="12" spans="2:13" ht="12" customHeight="1">
      <c r="B12" s="1480"/>
      <c r="C12" s="122">
        <v>1</v>
      </c>
      <c r="D12" s="122">
        <v>0.37</v>
      </c>
      <c r="E12" s="1470"/>
      <c r="F12" s="1201">
        <v>6540</v>
      </c>
      <c r="G12" s="122">
        <v>12850</v>
      </c>
      <c r="H12" s="122">
        <v>13720</v>
      </c>
      <c r="I12" s="122">
        <v>16640</v>
      </c>
      <c r="J12" s="122">
        <v>11220</v>
      </c>
      <c r="K12" s="1526"/>
      <c r="L12" s="1527"/>
    </row>
    <row r="13" spans="2:13" ht="12" customHeight="1">
      <c r="B13" s="1480"/>
      <c r="C13" s="122">
        <v>1</v>
      </c>
      <c r="D13" s="122">
        <v>0.55000000000000004</v>
      </c>
      <c r="E13" s="1455">
        <v>3000</v>
      </c>
      <c r="F13" s="1201">
        <v>6540</v>
      </c>
      <c r="G13" s="122">
        <v>13470</v>
      </c>
      <c r="H13" s="122">
        <v>13720</v>
      </c>
      <c r="I13" s="122">
        <v>16640</v>
      </c>
      <c r="J13" s="122">
        <v>10890</v>
      </c>
      <c r="K13" s="1526"/>
      <c r="L13" s="1527"/>
    </row>
    <row r="14" spans="2:13" ht="12" customHeight="1">
      <c r="B14" s="1480"/>
      <c r="C14" s="122">
        <v>1</v>
      </c>
      <c r="D14" s="122">
        <v>0.75</v>
      </c>
      <c r="E14" s="1469"/>
      <c r="F14" s="1201">
        <v>7210</v>
      </c>
      <c r="G14" s="122">
        <v>14250</v>
      </c>
      <c r="H14" s="122">
        <v>14010</v>
      </c>
      <c r="I14" s="122">
        <v>16930</v>
      </c>
      <c r="J14" s="122">
        <v>11220</v>
      </c>
      <c r="K14" s="1526"/>
      <c r="L14" s="1527"/>
    </row>
    <row r="15" spans="2:13" ht="12.75" customHeight="1">
      <c r="B15" s="1480"/>
      <c r="C15" s="122">
        <v>1</v>
      </c>
      <c r="D15" s="122">
        <v>1.1000000000000001</v>
      </c>
      <c r="E15" s="1469"/>
      <c r="F15" s="122">
        <v>7390</v>
      </c>
      <c r="G15" s="122">
        <v>14250</v>
      </c>
      <c r="H15" s="122">
        <v>14010</v>
      </c>
      <c r="I15" s="122">
        <v>16930</v>
      </c>
      <c r="J15" s="122">
        <v>11320</v>
      </c>
      <c r="K15" s="1526"/>
      <c r="L15" s="1527"/>
      <c r="M15" s="538"/>
    </row>
    <row r="16" spans="2:13">
      <c r="B16" s="1480"/>
      <c r="C16" s="122">
        <v>1</v>
      </c>
      <c r="D16" s="122">
        <v>1.5</v>
      </c>
      <c r="E16" s="1469"/>
      <c r="F16" s="122">
        <v>8680</v>
      </c>
      <c r="G16" s="122">
        <v>15230</v>
      </c>
      <c r="H16" s="122">
        <v>14960</v>
      </c>
      <c r="I16" s="122">
        <v>17880</v>
      </c>
      <c r="J16" s="122">
        <v>12330</v>
      </c>
      <c r="K16" s="1526"/>
      <c r="L16" s="1527"/>
    </row>
    <row r="17" spans="2:13">
      <c r="B17" s="1479"/>
      <c r="C17" s="1199">
        <v>1</v>
      </c>
      <c r="D17" s="1199">
        <v>2.2000000000000002</v>
      </c>
      <c r="E17" s="1470"/>
      <c r="F17" s="122">
        <v>9270</v>
      </c>
      <c r="G17" s="1199">
        <v>15650</v>
      </c>
      <c r="H17" s="1199">
        <v>14960</v>
      </c>
      <c r="I17" s="1199">
        <v>17880</v>
      </c>
      <c r="J17" s="1199">
        <v>12300</v>
      </c>
      <c r="K17" s="1526"/>
      <c r="L17" s="1527"/>
    </row>
    <row r="18" spans="2:13" ht="12" customHeight="1" thickBot="1">
      <c r="B18" s="1485"/>
      <c r="C18" s="123">
        <v>1</v>
      </c>
      <c r="D18" s="1466" t="str">
        <f>НД!C10</f>
        <v>без э/дв!!!</v>
      </c>
      <c r="E18" s="1467"/>
      <c r="F18" s="1217">
        <v>2990</v>
      </c>
      <c r="G18" s="123">
        <v>9700</v>
      </c>
      <c r="H18" s="123">
        <v>7800</v>
      </c>
      <c r="I18" s="123">
        <v>15570</v>
      </c>
      <c r="J18" s="123">
        <v>4800</v>
      </c>
      <c r="K18" s="1535" t="s">
        <v>134</v>
      </c>
      <c r="L18" s="1536"/>
    </row>
    <row r="19" spans="2:13" ht="12.75" customHeight="1" thickBot="1">
      <c r="B19" s="1538">
        <v>2.5</v>
      </c>
      <c r="C19" s="1201">
        <v>1</v>
      </c>
      <c r="D19" s="1201">
        <v>0.37</v>
      </c>
      <c r="E19" s="1468">
        <v>1500</v>
      </c>
      <c r="F19" s="128">
        <v>7400</v>
      </c>
      <c r="G19" s="1201">
        <v>15250</v>
      </c>
      <c r="H19" s="1201">
        <v>15720</v>
      </c>
      <c r="I19" s="122">
        <v>19570</v>
      </c>
      <c r="J19" s="1201">
        <v>12400</v>
      </c>
      <c r="K19" s="1528">
        <v>19540</v>
      </c>
      <c r="L19" s="1529"/>
    </row>
    <row r="20" spans="2:13" ht="12.75" customHeight="1" thickBot="1">
      <c r="B20" s="1538"/>
      <c r="C20" s="122">
        <v>1</v>
      </c>
      <c r="D20" s="122">
        <v>0.55000000000000004</v>
      </c>
      <c r="E20" s="1469"/>
      <c r="F20" s="1201">
        <v>8060</v>
      </c>
      <c r="G20" s="1201">
        <v>16230</v>
      </c>
      <c r="H20" s="1201">
        <v>16010</v>
      </c>
      <c r="I20" s="122">
        <v>19860</v>
      </c>
      <c r="J20" s="1201">
        <v>12400</v>
      </c>
      <c r="K20" s="1528">
        <v>19750</v>
      </c>
      <c r="L20" s="1529"/>
    </row>
    <row r="21" spans="2:13" ht="13.5" thickBot="1">
      <c r="B21" s="1538"/>
      <c r="C21" s="122">
        <v>1</v>
      </c>
      <c r="D21" s="122">
        <v>0.75</v>
      </c>
      <c r="E21" s="1470"/>
      <c r="F21" s="122">
        <v>8250</v>
      </c>
      <c r="G21" s="122">
        <v>16640</v>
      </c>
      <c r="H21" s="122">
        <v>16010</v>
      </c>
      <c r="I21" s="122">
        <v>19860</v>
      </c>
      <c r="J21" s="1201">
        <v>12400</v>
      </c>
      <c r="K21" s="1528">
        <v>19850</v>
      </c>
      <c r="L21" s="1529"/>
    </row>
    <row r="22" spans="2:13" ht="13.5" thickBot="1">
      <c r="B22" s="1538"/>
      <c r="C22" s="122">
        <v>1</v>
      </c>
      <c r="D22" s="122">
        <v>1.5</v>
      </c>
      <c r="E22" s="1455">
        <v>3000</v>
      </c>
      <c r="F22" s="1291">
        <v>9530</v>
      </c>
      <c r="G22" s="1291">
        <v>17650</v>
      </c>
      <c r="H22" s="1291">
        <v>16960</v>
      </c>
      <c r="I22" s="1291">
        <v>20800</v>
      </c>
      <c r="J22" s="1201">
        <v>13480</v>
      </c>
      <c r="K22" s="1528">
        <v>19900</v>
      </c>
      <c r="L22" s="1529"/>
    </row>
    <row r="23" spans="2:13" ht="13.5" thickBot="1">
      <c r="B23" s="1538"/>
      <c r="C23" s="122">
        <v>1</v>
      </c>
      <c r="D23" s="290">
        <v>2.2000000000000002</v>
      </c>
      <c r="E23" s="1469"/>
      <c r="F23" s="122">
        <v>10120</v>
      </c>
      <c r="G23" s="122">
        <v>18050</v>
      </c>
      <c r="H23" s="122">
        <v>16960</v>
      </c>
      <c r="I23" s="122">
        <v>20800</v>
      </c>
      <c r="J23" s="1201">
        <v>13480</v>
      </c>
      <c r="K23" s="1528">
        <v>20500</v>
      </c>
      <c r="L23" s="1529"/>
    </row>
    <row r="24" spans="2:13" ht="13.5" thickBot="1">
      <c r="B24" s="1538"/>
      <c r="C24" s="122">
        <v>1</v>
      </c>
      <c r="D24" s="290">
        <v>3</v>
      </c>
      <c r="E24" s="1469"/>
      <c r="F24" s="122">
        <v>11900</v>
      </c>
      <c r="G24" s="122">
        <v>20000</v>
      </c>
      <c r="H24" s="122">
        <v>19090</v>
      </c>
      <c r="I24" s="122">
        <v>22930</v>
      </c>
      <c r="J24" s="122">
        <v>15900</v>
      </c>
      <c r="K24" s="1528">
        <v>20650</v>
      </c>
      <c r="L24" s="1529"/>
    </row>
    <row r="25" spans="2:13" ht="13.5" thickBot="1">
      <c r="B25" s="1538"/>
      <c r="C25" s="122">
        <v>1</v>
      </c>
      <c r="D25" s="290">
        <v>4</v>
      </c>
      <c r="E25" s="1469"/>
      <c r="F25" s="122">
        <v>13800</v>
      </c>
      <c r="G25" s="122">
        <v>22670</v>
      </c>
      <c r="H25" s="122">
        <v>21450</v>
      </c>
      <c r="I25" s="122">
        <v>25300</v>
      </c>
      <c r="J25" s="122">
        <v>18580</v>
      </c>
      <c r="K25" s="1528">
        <v>21460</v>
      </c>
      <c r="L25" s="1529"/>
    </row>
    <row r="26" spans="2:13" ht="13.5" thickBot="1">
      <c r="B26" s="1538"/>
      <c r="C26" s="1199">
        <v>1</v>
      </c>
      <c r="D26" s="1227">
        <v>5.5</v>
      </c>
      <c r="E26" s="1470"/>
      <c r="F26" s="122">
        <v>15200</v>
      </c>
      <c r="G26" s="122">
        <v>23370</v>
      </c>
      <c r="H26" s="1199">
        <v>21450</v>
      </c>
      <c r="I26" s="1199">
        <v>25300</v>
      </c>
      <c r="J26" s="122">
        <v>18580</v>
      </c>
      <c r="K26" s="1528">
        <v>21750</v>
      </c>
      <c r="L26" s="1529"/>
    </row>
    <row r="27" spans="2:13" ht="12.75" customHeight="1" thickBot="1">
      <c r="B27" s="1538"/>
      <c r="C27" s="1199">
        <v>1</v>
      </c>
      <c r="D27" s="1466" t="str">
        <f>D18</f>
        <v>без э/дв!!!</v>
      </c>
      <c r="E27" s="1467"/>
      <c r="F27" s="1292">
        <v>3820</v>
      </c>
      <c r="G27" s="1199">
        <v>13550</v>
      </c>
      <c r="H27" s="123">
        <v>8300</v>
      </c>
      <c r="I27" s="123">
        <v>18100</v>
      </c>
      <c r="J27" s="1199">
        <v>6000</v>
      </c>
      <c r="K27" s="1528" t="s">
        <v>134</v>
      </c>
      <c r="L27" s="1529"/>
    </row>
    <row r="28" spans="2:13" ht="13.5" thickBot="1">
      <c r="B28" s="1539">
        <v>3.15</v>
      </c>
      <c r="C28" s="128">
        <v>1</v>
      </c>
      <c r="D28" s="128">
        <v>0.37</v>
      </c>
      <c r="E28" s="1468">
        <v>1000</v>
      </c>
      <c r="F28" s="128">
        <v>9310</v>
      </c>
      <c r="G28" s="128">
        <v>22950</v>
      </c>
      <c r="H28" s="122">
        <v>17780</v>
      </c>
      <c r="I28" s="1201">
        <v>26010</v>
      </c>
      <c r="J28" s="128">
        <v>13420</v>
      </c>
      <c r="K28" s="1528">
        <v>21750</v>
      </c>
      <c r="L28" s="1529"/>
    </row>
    <row r="29" spans="2:13" ht="13.5" thickBot="1">
      <c r="B29" s="1538"/>
      <c r="C29" s="1201">
        <v>1</v>
      </c>
      <c r="D29" s="1201">
        <v>0.55000000000000004</v>
      </c>
      <c r="E29" s="1469"/>
      <c r="F29" s="1201">
        <v>9450</v>
      </c>
      <c r="G29" s="1201">
        <v>23350</v>
      </c>
      <c r="H29" s="122">
        <v>17780</v>
      </c>
      <c r="I29" s="1201">
        <v>26010</v>
      </c>
      <c r="J29" s="1201">
        <v>13420</v>
      </c>
      <c r="K29" s="1528">
        <v>22300</v>
      </c>
      <c r="L29" s="1529"/>
    </row>
    <row r="30" spans="2:13" ht="12.75" customHeight="1" thickBot="1">
      <c r="B30" s="1538"/>
      <c r="C30" s="122">
        <v>1</v>
      </c>
      <c r="D30" s="122">
        <v>0.75</v>
      </c>
      <c r="E30" s="1469"/>
      <c r="F30" s="122">
        <v>10740</v>
      </c>
      <c r="G30" s="122">
        <v>24330</v>
      </c>
      <c r="H30" s="122">
        <v>18730</v>
      </c>
      <c r="I30" s="122">
        <v>26960</v>
      </c>
      <c r="J30" s="1201">
        <v>17134</v>
      </c>
      <c r="K30" s="1528">
        <v>22600</v>
      </c>
      <c r="L30" s="1529"/>
    </row>
    <row r="31" spans="2:13" ht="13.5" thickBot="1">
      <c r="B31" s="1538"/>
      <c r="C31" s="122">
        <v>1</v>
      </c>
      <c r="D31" s="122">
        <v>1.1000000000000001</v>
      </c>
      <c r="E31" s="1470"/>
      <c r="F31" s="122">
        <v>11620</v>
      </c>
      <c r="G31" s="122">
        <v>25200</v>
      </c>
      <c r="H31" s="122">
        <v>18730</v>
      </c>
      <c r="I31" s="122">
        <v>26960</v>
      </c>
      <c r="J31" s="122">
        <v>14500</v>
      </c>
      <c r="K31" s="1528">
        <v>23350</v>
      </c>
      <c r="L31" s="1529"/>
      <c r="M31" s="538"/>
    </row>
    <row r="32" spans="2:13" ht="13.5" thickBot="1">
      <c r="B32" s="1538"/>
      <c r="C32" s="122">
        <v>1</v>
      </c>
      <c r="D32" s="122">
        <v>1.1000000000000001</v>
      </c>
      <c r="E32" s="1455">
        <v>1500</v>
      </c>
      <c r="F32" s="122">
        <v>9450</v>
      </c>
      <c r="G32" s="122">
        <v>24090</v>
      </c>
      <c r="H32" s="122">
        <v>18730</v>
      </c>
      <c r="I32" s="122">
        <v>26960</v>
      </c>
      <c r="J32" s="122">
        <v>14500</v>
      </c>
      <c r="K32" s="1528">
        <v>23650</v>
      </c>
      <c r="L32" s="1529"/>
    </row>
    <row r="33" spans="2:12" ht="12.75" customHeight="1" thickBot="1">
      <c r="B33" s="1538"/>
      <c r="C33" s="122">
        <v>1</v>
      </c>
      <c r="D33" s="122">
        <v>1.5</v>
      </c>
      <c r="E33" s="1469"/>
      <c r="F33" s="122">
        <v>11350</v>
      </c>
      <c r="G33" s="122">
        <v>24610</v>
      </c>
      <c r="H33" s="122">
        <v>18730</v>
      </c>
      <c r="I33" s="122">
        <v>26960</v>
      </c>
      <c r="J33" s="122">
        <v>14500</v>
      </c>
      <c r="K33" s="1528">
        <v>24500</v>
      </c>
      <c r="L33" s="1529"/>
    </row>
    <row r="34" spans="2:12" ht="13.5" thickBot="1">
      <c r="B34" s="1538"/>
      <c r="C34" s="122">
        <v>1</v>
      </c>
      <c r="D34" s="122">
        <v>2.2000000000000002</v>
      </c>
      <c r="E34" s="1469"/>
      <c r="F34" s="122">
        <v>13100</v>
      </c>
      <c r="G34" s="122">
        <v>27690</v>
      </c>
      <c r="H34" s="122">
        <v>20860</v>
      </c>
      <c r="I34" s="122">
        <v>29090</v>
      </c>
      <c r="J34" s="122">
        <v>17000</v>
      </c>
      <c r="K34" s="1528">
        <v>25450</v>
      </c>
      <c r="L34" s="1529"/>
    </row>
    <row r="35" spans="2:12" ht="13.5" thickBot="1">
      <c r="B35" s="1538"/>
      <c r="C35" s="1199">
        <v>1</v>
      </c>
      <c r="D35" s="1227">
        <v>3</v>
      </c>
      <c r="E35" s="1470"/>
      <c r="F35" s="122">
        <v>15100</v>
      </c>
      <c r="G35" s="1199">
        <v>29100</v>
      </c>
      <c r="H35" s="1213">
        <v>23220</v>
      </c>
      <c r="I35" s="122">
        <v>31450</v>
      </c>
      <c r="J35" s="1199">
        <v>19600</v>
      </c>
      <c r="K35" s="1528">
        <v>26300</v>
      </c>
      <c r="L35" s="1529"/>
    </row>
    <row r="36" spans="2:12" ht="12.75" customHeight="1" thickBot="1">
      <c r="B36" s="1538"/>
      <c r="C36" s="1199">
        <v>1</v>
      </c>
      <c r="D36" s="1476" t="str">
        <f>D27</f>
        <v>без э/дв!!!</v>
      </c>
      <c r="E36" s="1477"/>
      <c r="F36" s="1292">
        <v>5205</v>
      </c>
      <c r="G36" s="1199">
        <v>15500</v>
      </c>
      <c r="H36" s="1199">
        <v>12600</v>
      </c>
      <c r="I36" s="1199">
        <v>25350</v>
      </c>
      <c r="J36" s="1199">
        <v>8000</v>
      </c>
      <c r="K36" s="1528" t="s">
        <v>134</v>
      </c>
      <c r="L36" s="1529"/>
    </row>
    <row r="37" spans="2:12" ht="13.5" thickBot="1">
      <c r="B37" s="1478">
        <v>4</v>
      </c>
      <c r="C37" s="128">
        <v>1</v>
      </c>
      <c r="D37" s="128">
        <v>1.1000000000000001</v>
      </c>
      <c r="E37" s="1468">
        <v>1000</v>
      </c>
      <c r="F37" s="128">
        <v>14010</v>
      </c>
      <c r="G37" s="128">
        <v>30650</v>
      </c>
      <c r="H37" s="128">
        <v>22830</v>
      </c>
      <c r="I37" s="128">
        <v>34270</v>
      </c>
      <c r="J37" s="128">
        <v>17600</v>
      </c>
      <c r="K37" s="1528">
        <v>28050</v>
      </c>
      <c r="L37" s="1529"/>
    </row>
    <row r="38" spans="2:12" ht="13.5" thickBot="1">
      <c r="B38" s="1480"/>
      <c r="C38" s="122">
        <v>1</v>
      </c>
      <c r="D38" s="122">
        <v>1.5</v>
      </c>
      <c r="E38" s="1469"/>
      <c r="F38" s="122">
        <v>15660</v>
      </c>
      <c r="G38" s="122">
        <v>31130</v>
      </c>
      <c r="H38" s="122">
        <v>26550</v>
      </c>
      <c r="I38" s="122">
        <v>37620</v>
      </c>
      <c r="J38" s="122">
        <v>20020</v>
      </c>
      <c r="K38" s="1528">
        <v>26950</v>
      </c>
      <c r="L38" s="1529"/>
    </row>
    <row r="39" spans="2:12" ht="13.5" thickBot="1">
      <c r="B39" s="1480"/>
      <c r="C39" s="122">
        <v>1</v>
      </c>
      <c r="D39" s="122">
        <v>2.2000000000000002</v>
      </c>
      <c r="E39" s="1469"/>
      <c r="F39" s="122">
        <v>18200</v>
      </c>
      <c r="G39" s="122">
        <v>32700</v>
      </c>
      <c r="H39" s="122">
        <v>28910</v>
      </c>
      <c r="I39" s="122">
        <v>39990</v>
      </c>
      <c r="J39" s="122">
        <v>22700</v>
      </c>
      <c r="K39" s="1528">
        <v>27650</v>
      </c>
      <c r="L39" s="1529"/>
    </row>
    <row r="40" spans="2:12" ht="13.5" thickBot="1">
      <c r="B40" s="1480"/>
      <c r="C40" s="122">
        <v>1</v>
      </c>
      <c r="D40" s="290">
        <v>3</v>
      </c>
      <c r="E40" s="1470"/>
      <c r="F40" s="122">
        <v>21800</v>
      </c>
      <c r="G40" s="122">
        <v>35750</v>
      </c>
      <c r="H40" s="122">
        <v>30830</v>
      </c>
      <c r="I40" s="122">
        <v>41720</v>
      </c>
      <c r="J40" s="122">
        <v>25300</v>
      </c>
      <c r="K40" s="1528">
        <v>29650</v>
      </c>
      <c r="L40" s="1529"/>
    </row>
    <row r="41" spans="2:12" ht="13.5" thickBot="1">
      <c r="B41" s="1480"/>
      <c r="C41" s="122">
        <v>1</v>
      </c>
      <c r="D41" s="290">
        <v>3</v>
      </c>
      <c r="E41" s="1455">
        <v>1500</v>
      </c>
      <c r="F41" s="122">
        <v>17420</v>
      </c>
      <c r="G41" s="122">
        <v>33500</v>
      </c>
      <c r="H41" s="1213">
        <v>28930</v>
      </c>
      <c r="I41" s="122">
        <v>40000</v>
      </c>
      <c r="J41" s="122">
        <v>25300</v>
      </c>
      <c r="K41" s="1528">
        <v>27750</v>
      </c>
      <c r="L41" s="1529"/>
    </row>
    <row r="42" spans="2:12" ht="13.5" thickBot="1">
      <c r="B42" s="1480"/>
      <c r="C42" s="122">
        <v>1</v>
      </c>
      <c r="D42" s="290">
        <v>4</v>
      </c>
      <c r="E42" s="1469"/>
      <c r="F42" s="122">
        <v>18200</v>
      </c>
      <c r="G42" s="122">
        <v>34500</v>
      </c>
      <c r="H42" s="1213">
        <v>28930</v>
      </c>
      <c r="I42" s="122">
        <v>40000</v>
      </c>
      <c r="J42" s="122">
        <v>25300</v>
      </c>
      <c r="K42" s="1528">
        <v>29550</v>
      </c>
      <c r="L42" s="1529"/>
    </row>
    <row r="43" spans="2:12" ht="13.5" thickBot="1">
      <c r="B43" s="1480"/>
      <c r="C43" s="122">
        <v>1</v>
      </c>
      <c r="D43" s="122">
        <v>5.5</v>
      </c>
      <c r="E43" s="1469"/>
      <c r="F43" s="122">
        <v>22300</v>
      </c>
      <c r="G43" s="122">
        <v>37150</v>
      </c>
      <c r="H43" s="1213">
        <v>31190</v>
      </c>
      <c r="I43" s="122">
        <v>42260</v>
      </c>
      <c r="J43" s="122">
        <v>25960</v>
      </c>
      <c r="K43" s="1528">
        <v>29550</v>
      </c>
      <c r="L43" s="1529"/>
    </row>
    <row r="44" spans="2:12" ht="13.5" thickBot="1">
      <c r="B44" s="1480"/>
      <c r="C44" s="122">
        <v>1</v>
      </c>
      <c r="D44" s="122">
        <v>7.5</v>
      </c>
      <c r="E44" s="1469"/>
      <c r="F44" s="122">
        <v>25100</v>
      </c>
      <c r="G44" s="122">
        <v>41500</v>
      </c>
      <c r="H44" s="1213">
        <v>44550</v>
      </c>
      <c r="I44" s="122">
        <v>55620</v>
      </c>
      <c r="J44" s="122">
        <v>48650</v>
      </c>
      <c r="K44" s="1528">
        <v>30750</v>
      </c>
      <c r="L44" s="1529"/>
    </row>
    <row r="45" spans="2:12" ht="13.5" thickBot="1">
      <c r="B45" s="1479"/>
      <c r="C45" s="1199">
        <v>1</v>
      </c>
      <c r="D45" s="1227">
        <v>11</v>
      </c>
      <c r="E45" s="1470"/>
      <c r="F45" s="122">
        <v>28700</v>
      </c>
      <c r="G45" s="1199">
        <v>44470</v>
      </c>
      <c r="H45" s="1228">
        <v>47590</v>
      </c>
      <c r="I45" s="1199">
        <v>58560</v>
      </c>
      <c r="J45" s="1199">
        <v>51800</v>
      </c>
      <c r="K45" s="1528">
        <v>31100</v>
      </c>
      <c r="L45" s="1529"/>
    </row>
    <row r="46" spans="2:12" ht="13.5" thickBot="1">
      <c r="B46" s="1485"/>
      <c r="C46" s="123">
        <v>1</v>
      </c>
      <c r="D46" s="1466" t="str">
        <f>D36</f>
        <v>без э/дв!!!</v>
      </c>
      <c r="E46" s="1467"/>
      <c r="F46" s="1217">
        <v>7770</v>
      </c>
      <c r="G46" s="123">
        <v>27500</v>
      </c>
      <c r="H46" s="123">
        <v>16800</v>
      </c>
      <c r="I46" s="123">
        <v>321340</v>
      </c>
      <c r="J46" s="123">
        <v>10500</v>
      </c>
      <c r="K46" s="1528" t="s">
        <v>134</v>
      </c>
      <c r="L46" s="1529"/>
    </row>
    <row r="47" spans="2:12">
      <c r="B47" s="1523">
        <v>4</v>
      </c>
      <c r="C47" s="128">
        <v>5</v>
      </c>
      <c r="D47" s="128">
        <v>0.75</v>
      </c>
      <c r="E47" s="128" t="s">
        <v>501</v>
      </c>
      <c r="F47" s="1207">
        <v>36200</v>
      </c>
      <c r="G47" s="128" t="s">
        <v>134</v>
      </c>
      <c r="H47" s="128"/>
      <c r="I47" s="128"/>
      <c r="J47" s="128"/>
      <c r="K47" s="1528"/>
      <c r="L47" s="1529"/>
    </row>
    <row r="48" spans="2:12">
      <c r="B48" s="1524"/>
      <c r="C48" s="1201">
        <v>5</v>
      </c>
      <c r="D48" s="1201">
        <v>0.75</v>
      </c>
      <c r="E48" s="1291" t="s">
        <v>808</v>
      </c>
      <c r="F48" s="1213">
        <v>34900</v>
      </c>
      <c r="G48" s="1201" t="s">
        <v>134</v>
      </c>
      <c r="H48" s="1201"/>
      <c r="I48" s="1201"/>
      <c r="J48" s="1201"/>
      <c r="K48" s="1526"/>
      <c r="L48" s="1527"/>
    </row>
    <row r="49" spans="2:12">
      <c r="B49" s="1524"/>
      <c r="C49" s="122">
        <v>5</v>
      </c>
      <c r="D49" s="122">
        <v>1.1000000000000001</v>
      </c>
      <c r="E49" s="122" t="s">
        <v>509</v>
      </c>
      <c r="F49" s="1213">
        <v>37060</v>
      </c>
      <c r="G49" s="1201" t="s">
        <v>134</v>
      </c>
      <c r="H49" s="1201"/>
      <c r="I49" s="1201"/>
      <c r="J49" s="1201"/>
      <c r="K49" s="1526"/>
      <c r="L49" s="1527"/>
    </row>
    <row r="50" spans="2:12">
      <c r="B50" s="1524"/>
      <c r="C50" s="122">
        <v>5</v>
      </c>
      <c r="D50" s="122">
        <v>1.1000000000000001</v>
      </c>
      <c r="E50" s="122" t="s">
        <v>816</v>
      </c>
      <c r="F50" s="1213">
        <v>36200</v>
      </c>
      <c r="G50" s="1201" t="s">
        <v>134</v>
      </c>
      <c r="H50" s="122"/>
      <c r="I50" s="122"/>
      <c r="J50" s="122"/>
      <c r="K50" s="1526"/>
      <c r="L50" s="1527"/>
    </row>
    <row r="51" spans="2:12">
      <c r="B51" s="1524"/>
      <c r="C51" s="122">
        <v>5</v>
      </c>
      <c r="D51" s="122">
        <v>1.5</v>
      </c>
      <c r="E51" s="122" t="s">
        <v>509</v>
      </c>
      <c r="F51" s="1213">
        <v>38700</v>
      </c>
      <c r="G51" s="1201" t="s">
        <v>134</v>
      </c>
      <c r="H51" s="122"/>
      <c r="I51" s="122"/>
      <c r="J51" s="122"/>
      <c r="K51" s="1526"/>
      <c r="L51" s="1527"/>
    </row>
    <row r="52" spans="2:12">
      <c r="B52" s="1524"/>
      <c r="C52" s="122">
        <v>5</v>
      </c>
      <c r="D52" s="122">
        <v>1.5</v>
      </c>
      <c r="E52" s="122" t="s">
        <v>816</v>
      </c>
      <c r="F52" s="1213">
        <v>36800</v>
      </c>
      <c r="G52" s="1201" t="s">
        <v>134</v>
      </c>
      <c r="H52" s="122"/>
      <c r="I52" s="122"/>
      <c r="J52" s="122"/>
      <c r="K52" s="1526"/>
      <c r="L52" s="1527"/>
    </row>
    <row r="53" spans="2:12">
      <c r="B53" s="1524"/>
      <c r="C53" s="122">
        <v>5</v>
      </c>
      <c r="D53" s="122">
        <v>2.2000000000000002</v>
      </c>
      <c r="E53" s="122" t="s">
        <v>494</v>
      </c>
      <c r="F53" s="1213">
        <v>41200</v>
      </c>
      <c r="G53" s="1201" t="s">
        <v>134</v>
      </c>
      <c r="H53" s="122"/>
      <c r="I53" s="122"/>
      <c r="J53" s="122"/>
      <c r="K53" s="1526"/>
      <c r="L53" s="1527"/>
    </row>
    <row r="54" spans="2:12">
      <c r="B54" s="1524"/>
      <c r="C54" s="122">
        <v>5</v>
      </c>
      <c r="D54" s="122">
        <v>2.2000000000000002</v>
      </c>
      <c r="E54" s="122" t="s">
        <v>832</v>
      </c>
      <c r="F54" s="1213">
        <v>38550</v>
      </c>
      <c r="G54" s="1201" t="s">
        <v>134</v>
      </c>
      <c r="H54" s="122"/>
      <c r="I54" s="122"/>
      <c r="J54" s="122"/>
      <c r="K54" s="1526"/>
      <c r="L54" s="1527"/>
    </row>
    <row r="55" spans="2:12">
      <c r="B55" s="1524"/>
      <c r="C55" s="122">
        <v>5</v>
      </c>
      <c r="D55" s="290">
        <v>3</v>
      </c>
      <c r="E55" s="122" t="s">
        <v>519</v>
      </c>
      <c r="F55" s="1213">
        <v>48050</v>
      </c>
      <c r="G55" s="1201" t="s">
        <v>134</v>
      </c>
      <c r="H55" s="122"/>
      <c r="I55" s="122"/>
      <c r="J55" s="122"/>
      <c r="K55" s="1526"/>
      <c r="L55" s="1527"/>
    </row>
    <row r="56" spans="2:12" ht="13.5" customHeight="1">
      <c r="B56" s="1524"/>
      <c r="C56" s="122">
        <v>5</v>
      </c>
      <c r="D56" s="290">
        <v>3</v>
      </c>
      <c r="E56" s="122" t="s">
        <v>833</v>
      </c>
      <c r="F56" s="1213">
        <v>40500</v>
      </c>
      <c r="G56" s="1201" t="s">
        <v>134</v>
      </c>
      <c r="H56" s="122"/>
      <c r="I56" s="122"/>
      <c r="J56" s="122"/>
      <c r="K56" s="1526"/>
      <c r="L56" s="1527"/>
    </row>
    <row r="57" spans="2:12" ht="13.5" customHeight="1">
      <c r="B57" s="1524"/>
      <c r="C57" s="122">
        <v>5</v>
      </c>
      <c r="D57" s="290">
        <v>4</v>
      </c>
      <c r="E57" s="122" t="s">
        <v>520</v>
      </c>
      <c r="F57" s="1213">
        <v>45000</v>
      </c>
      <c r="G57" s="1201" t="s">
        <v>134</v>
      </c>
      <c r="H57" s="122"/>
      <c r="I57" s="122"/>
      <c r="J57" s="122"/>
      <c r="K57" s="1526"/>
      <c r="L57" s="1527"/>
    </row>
    <row r="58" spans="2:12" ht="14.25" customHeight="1">
      <c r="B58" s="1524"/>
      <c r="C58" s="122">
        <v>5</v>
      </c>
      <c r="D58" s="290">
        <v>4</v>
      </c>
      <c r="E58" s="122" t="s">
        <v>834</v>
      </c>
      <c r="F58" s="1213">
        <v>41210</v>
      </c>
      <c r="G58" s="1201" t="s">
        <v>134</v>
      </c>
      <c r="H58" s="122"/>
      <c r="I58" s="122"/>
      <c r="J58" s="122"/>
      <c r="K58" s="1526"/>
      <c r="L58" s="1527"/>
    </row>
    <row r="59" spans="2:12" ht="14.25" customHeight="1">
      <c r="B59" s="1524"/>
      <c r="C59" s="122">
        <v>5</v>
      </c>
      <c r="D59" s="122">
        <v>5.5</v>
      </c>
      <c r="E59" s="122" t="s">
        <v>521</v>
      </c>
      <c r="F59" s="1213">
        <v>45300</v>
      </c>
      <c r="G59" s="1201" t="s">
        <v>134</v>
      </c>
      <c r="H59" s="122"/>
      <c r="I59" s="122"/>
      <c r="J59" s="122"/>
      <c r="K59" s="1526"/>
      <c r="L59" s="1527"/>
    </row>
    <row r="60" spans="2:12" ht="13.5" customHeight="1">
      <c r="B60" s="1524"/>
      <c r="C60" s="122">
        <v>5</v>
      </c>
      <c r="D60" s="122">
        <v>5.5</v>
      </c>
      <c r="E60" s="122" t="s">
        <v>835</v>
      </c>
      <c r="F60" s="1213">
        <v>41800</v>
      </c>
      <c r="G60" s="1201" t="s">
        <v>134</v>
      </c>
      <c r="H60" s="122"/>
      <c r="I60" s="122"/>
      <c r="J60" s="122"/>
      <c r="K60" s="1526"/>
      <c r="L60" s="1527"/>
    </row>
    <row r="61" spans="2:12" ht="13.5" customHeight="1">
      <c r="B61" s="1524"/>
      <c r="C61" s="122">
        <v>5</v>
      </c>
      <c r="D61" s="122">
        <v>7.5</v>
      </c>
      <c r="E61" s="122" t="s">
        <v>522</v>
      </c>
      <c r="F61" s="1213">
        <v>48150</v>
      </c>
      <c r="G61" s="1201" t="s">
        <v>134</v>
      </c>
      <c r="H61" s="122"/>
      <c r="I61" s="122"/>
      <c r="J61" s="122"/>
      <c r="K61" s="1526"/>
      <c r="L61" s="1527"/>
    </row>
    <row r="62" spans="2:12" ht="13.5" customHeight="1">
      <c r="B62" s="1524"/>
      <c r="C62" s="122">
        <v>5</v>
      </c>
      <c r="D62" s="122">
        <v>7.5</v>
      </c>
      <c r="E62" s="122" t="s">
        <v>836</v>
      </c>
      <c r="F62" s="1213">
        <v>46200</v>
      </c>
      <c r="G62" s="1201" t="s">
        <v>134</v>
      </c>
      <c r="H62" s="122"/>
      <c r="I62" s="122"/>
      <c r="J62" s="122"/>
      <c r="K62" s="1526"/>
      <c r="L62" s="1527"/>
    </row>
    <row r="63" spans="2:12" ht="12.75" customHeight="1">
      <c r="B63" s="1524"/>
      <c r="C63" s="122">
        <v>5</v>
      </c>
      <c r="D63" s="290">
        <v>11</v>
      </c>
      <c r="E63" s="122" t="s">
        <v>523</v>
      </c>
      <c r="F63" s="1213">
        <v>51730</v>
      </c>
      <c r="G63" s="1201" t="s">
        <v>134</v>
      </c>
      <c r="H63" s="122"/>
      <c r="I63" s="122"/>
      <c r="J63" s="122"/>
      <c r="K63" s="1526"/>
      <c r="L63" s="1527"/>
    </row>
    <row r="64" spans="2:12" ht="12.75" customHeight="1" thickBot="1">
      <c r="B64" s="1525"/>
      <c r="C64" s="123">
        <v>5</v>
      </c>
      <c r="D64" s="1257">
        <v>11</v>
      </c>
      <c r="E64" s="123" t="s">
        <v>837</v>
      </c>
      <c r="F64" s="1234">
        <v>50350</v>
      </c>
      <c r="G64" s="1197" t="s">
        <v>134</v>
      </c>
      <c r="H64" s="123"/>
      <c r="I64" s="123"/>
      <c r="J64" s="123"/>
      <c r="K64" s="1535"/>
      <c r="L64" s="1536"/>
    </row>
    <row r="65" spans="2:12" ht="8.25" customHeight="1">
      <c r="B65" s="1288"/>
      <c r="C65" s="538"/>
      <c r="D65" s="1258"/>
      <c r="E65" s="538"/>
      <c r="F65" s="538"/>
      <c r="G65" s="538"/>
      <c r="H65" s="538"/>
      <c r="I65" s="538"/>
      <c r="J65" s="538"/>
      <c r="K65" s="1236"/>
      <c r="L65" s="1236"/>
    </row>
    <row r="66" spans="2:12" ht="5.25" customHeight="1">
      <c r="B66" s="1395"/>
      <c r="C66" s="1395"/>
      <c r="D66" s="1395"/>
      <c r="E66" s="1395"/>
      <c r="F66" s="1395"/>
      <c r="G66" s="1396"/>
      <c r="H66" s="1396"/>
      <c r="I66" s="1396"/>
      <c r="J66" s="1396"/>
      <c r="L66" s="1396"/>
    </row>
    <row r="67" spans="2:12" ht="13.5" customHeight="1" thickBot="1">
      <c r="B67" s="1395"/>
      <c r="C67" s="1395"/>
      <c r="D67" s="1395"/>
      <c r="E67" s="1395"/>
      <c r="F67" s="1395"/>
      <c r="G67" s="1396"/>
      <c r="H67" s="1396"/>
      <c r="I67" s="1396"/>
      <c r="J67" s="1396"/>
      <c r="L67" s="1396"/>
    </row>
    <row r="68" spans="2:12" ht="12.75" customHeight="1">
      <c r="B68" s="1464" t="s">
        <v>1029</v>
      </c>
      <c r="C68" s="1453" t="s">
        <v>137</v>
      </c>
      <c r="D68" s="1453" t="s">
        <v>126</v>
      </c>
      <c r="E68" s="1453"/>
      <c r="F68" s="1530"/>
      <c r="G68" s="1461" t="s">
        <v>733</v>
      </c>
      <c r="H68" s="1453" t="s">
        <v>128</v>
      </c>
      <c r="I68" s="1453"/>
      <c r="J68" s="1453"/>
      <c r="K68" s="1544" t="s">
        <v>646</v>
      </c>
      <c r="L68" s="1545"/>
    </row>
    <row r="69" spans="2:12" ht="34.5" thickBot="1">
      <c r="B69" s="1465"/>
      <c r="C69" s="1454"/>
      <c r="D69" s="1237" t="s">
        <v>132</v>
      </c>
      <c r="E69" s="1237" t="s">
        <v>133</v>
      </c>
      <c r="F69" s="1531"/>
      <c r="G69" s="1532"/>
      <c r="H69" s="1237" t="s">
        <v>734</v>
      </c>
      <c r="I69" s="1237" t="s">
        <v>735</v>
      </c>
      <c r="J69" s="1237" t="s">
        <v>750</v>
      </c>
      <c r="K69" s="1546" t="s">
        <v>659</v>
      </c>
      <c r="L69" s="1547"/>
    </row>
    <row r="70" spans="2:12">
      <c r="B70" s="1523">
        <v>4</v>
      </c>
      <c r="C70" s="1199">
        <v>5</v>
      </c>
      <c r="D70" s="1227">
        <v>15</v>
      </c>
      <c r="E70" s="122" t="s">
        <v>524</v>
      </c>
      <c r="F70" s="1199">
        <v>58200</v>
      </c>
      <c r="G70" s="1201" t="s">
        <v>134</v>
      </c>
      <c r="H70" s="1199"/>
      <c r="I70" s="1199"/>
      <c r="J70" s="1199"/>
      <c r="K70" s="1526"/>
      <c r="L70" s="1527"/>
    </row>
    <row r="71" spans="2:12">
      <c r="B71" s="1524"/>
      <c r="C71" s="1199">
        <v>5</v>
      </c>
      <c r="D71" s="1227">
        <v>15</v>
      </c>
      <c r="E71" s="122" t="s">
        <v>838</v>
      </c>
      <c r="F71" s="1199">
        <v>59700</v>
      </c>
      <c r="G71" s="1201" t="s">
        <v>134</v>
      </c>
      <c r="H71" s="1199"/>
      <c r="I71" s="1199"/>
      <c r="J71" s="1199"/>
      <c r="K71" s="1526"/>
      <c r="L71" s="1527"/>
    </row>
    <row r="72" spans="2:12" ht="13.5" thickBot="1">
      <c r="B72" s="1525"/>
      <c r="C72" s="123">
        <v>5</v>
      </c>
      <c r="D72" s="1466" t="str">
        <f>D46</f>
        <v>без э/дв!!!</v>
      </c>
      <c r="E72" s="1467"/>
      <c r="F72" s="1234">
        <v>3500</v>
      </c>
      <c r="G72" s="123" t="s">
        <v>134</v>
      </c>
      <c r="H72" s="123"/>
      <c r="I72" s="123"/>
      <c r="J72" s="123"/>
      <c r="K72" s="1535"/>
      <c r="L72" s="1536"/>
    </row>
    <row r="73" spans="2:12" ht="13.5" thickBot="1">
      <c r="B73" s="1523">
        <v>5</v>
      </c>
      <c r="C73" s="128">
        <v>1</v>
      </c>
      <c r="D73" s="1239">
        <v>3.04</v>
      </c>
      <c r="E73" s="1468">
        <v>1000</v>
      </c>
      <c r="F73" s="1207">
        <v>27050</v>
      </c>
      <c r="G73" s="128">
        <v>47180</v>
      </c>
      <c r="H73" s="128">
        <v>39110</v>
      </c>
      <c r="I73" s="128">
        <v>69190</v>
      </c>
      <c r="J73" s="128">
        <v>31950</v>
      </c>
      <c r="K73" s="1528">
        <v>31670</v>
      </c>
      <c r="L73" s="1529"/>
    </row>
    <row r="74" spans="2:12" ht="13.5" thickBot="1">
      <c r="B74" s="1524"/>
      <c r="C74" s="1201">
        <v>1</v>
      </c>
      <c r="D74" s="1240">
        <v>4</v>
      </c>
      <c r="E74" s="1469"/>
      <c r="F74" s="1212">
        <v>27200</v>
      </c>
      <c r="G74" s="1201">
        <v>48320</v>
      </c>
      <c r="H74" s="1201">
        <v>39110</v>
      </c>
      <c r="I74" s="1201">
        <v>62190</v>
      </c>
      <c r="J74" s="1201">
        <v>31950</v>
      </c>
      <c r="K74" s="1528">
        <v>31670</v>
      </c>
      <c r="L74" s="1529"/>
    </row>
    <row r="75" spans="2:12" ht="13.5" thickBot="1">
      <c r="B75" s="1524"/>
      <c r="C75" s="122">
        <v>1</v>
      </c>
      <c r="D75" s="290">
        <v>5.5</v>
      </c>
      <c r="E75" s="1469"/>
      <c r="F75" s="1213">
        <v>32450</v>
      </c>
      <c r="G75" s="122">
        <v>53360</v>
      </c>
      <c r="H75" s="122">
        <v>53890</v>
      </c>
      <c r="I75" s="122">
        <v>76960</v>
      </c>
      <c r="J75" s="122">
        <v>54200</v>
      </c>
      <c r="K75" s="1528">
        <v>35000</v>
      </c>
      <c r="L75" s="1529"/>
    </row>
    <row r="76" spans="2:12" ht="13.5" thickBot="1">
      <c r="B76" s="1524"/>
      <c r="C76" s="1199">
        <v>1</v>
      </c>
      <c r="D76" s="1227">
        <v>7.5</v>
      </c>
      <c r="E76" s="1469"/>
      <c r="F76" s="1213">
        <v>34620</v>
      </c>
      <c r="G76" s="1199">
        <v>56440</v>
      </c>
      <c r="H76" s="1199">
        <v>58330</v>
      </c>
      <c r="I76" s="1199">
        <v>81410</v>
      </c>
      <c r="J76" s="1199">
        <v>57300</v>
      </c>
      <c r="K76" s="1528">
        <v>39000</v>
      </c>
      <c r="L76" s="1529"/>
    </row>
    <row r="77" spans="2:12" ht="13.5" thickBot="1">
      <c r="B77" s="1524"/>
      <c r="C77" s="122">
        <v>1</v>
      </c>
      <c r="D77" s="290">
        <v>11</v>
      </c>
      <c r="E77" s="1470"/>
      <c r="F77" s="122">
        <v>40150</v>
      </c>
      <c r="G77" s="122">
        <v>66420</v>
      </c>
      <c r="H77" s="122">
        <v>61470</v>
      </c>
      <c r="I77" s="122">
        <v>85860</v>
      </c>
      <c r="J77" s="122">
        <v>60500</v>
      </c>
      <c r="K77" s="1528">
        <v>44650</v>
      </c>
      <c r="L77" s="1529"/>
    </row>
    <row r="78" spans="2:12" ht="13.5" thickBot="1">
      <c r="B78" s="1524"/>
      <c r="C78" s="1291">
        <v>1</v>
      </c>
      <c r="D78" s="1398">
        <v>7.5</v>
      </c>
      <c r="E78" s="1469">
        <v>1500</v>
      </c>
      <c r="F78" s="1212">
        <v>30320</v>
      </c>
      <c r="G78" s="1264">
        <v>51060</v>
      </c>
      <c r="H78" s="1264">
        <v>55830</v>
      </c>
      <c r="I78" s="1264">
        <v>80330</v>
      </c>
      <c r="J78" s="1264">
        <v>53500</v>
      </c>
      <c r="K78" s="1528">
        <v>37670</v>
      </c>
      <c r="L78" s="1529"/>
    </row>
    <row r="79" spans="2:12" ht="13.5" thickBot="1">
      <c r="B79" s="1524"/>
      <c r="C79" s="1199">
        <v>1</v>
      </c>
      <c r="D79" s="1227">
        <v>11</v>
      </c>
      <c r="E79" s="1469"/>
      <c r="F79" s="1213">
        <v>33930</v>
      </c>
      <c r="G79" s="122">
        <v>56900</v>
      </c>
      <c r="H79" s="1199">
        <v>58940</v>
      </c>
      <c r="I79" s="1199">
        <v>82020</v>
      </c>
      <c r="J79" s="1199">
        <v>57300</v>
      </c>
      <c r="K79" s="1528">
        <v>38920</v>
      </c>
      <c r="L79" s="1529"/>
    </row>
    <row r="80" spans="2:12" ht="13.5" thickBot="1">
      <c r="B80" s="1524"/>
      <c r="C80" s="1199">
        <v>1</v>
      </c>
      <c r="D80" s="290">
        <v>15</v>
      </c>
      <c r="E80" s="1469"/>
      <c r="F80" s="122">
        <v>40900</v>
      </c>
      <c r="G80" s="1199">
        <v>67240</v>
      </c>
      <c r="H80" s="1199">
        <v>76720</v>
      </c>
      <c r="I80" s="1199">
        <v>95530</v>
      </c>
      <c r="J80" s="1199">
        <v>60230</v>
      </c>
      <c r="K80" s="1528">
        <v>47350</v>
      </c>
      <c r="L80" s="1529"/>
    </row>
    <row r="81" spans="2:13" ht="13.5" thickBot="1">
      <c r="B81" s="1524"/>
      <c r="C81" s="122">
        <v>1</v>
      </c>
      <c r="D81" s="122">
        <v>18.5</v>
      </c>
      <c r="E81" s="1469"/>
      <c r="F81" s="122">
        <v>43760</v>
      </c>
      <c r="G81" s="122">
        <v>71200</v>
      </c>
      <c r="H81" s="122">
        <v>82930</v>
      </c>
      <c r="I81" s="122">
        <v>98850</v>
      </c>
      <c r="J81" s="122">
        <v>65500</v>
      </c>
      <c r="K81" s="1528">
        <v>50920</v>
      </c>
      <c r="L81" s="1529"/>
    </row>
    <row r="82" spans="2:13" ht="13.5" thickBot="1">
      <c r="B82" s="1524"/>
      <c r="C82" s="1201">
        <v>1</v>
      </c>
      <c r="D82" s="1240">
        <v>22</v>
      </c>
      <c r="E82" s="1469"/>
      <c r="F82" s="122">
        <v>48530</v>
      </c>
      <c r="G82" s="1201">
        <v>80690</v>
      </c>
      <c r="H82" s="1201">
        <v>89150</v>
      </c>
      <c r="I82" s="1201">
        <v>104770</v>
      </c>
      <c r="J82" s="1201">
        <v>71800</v>
      </c>
      <c r="K82" s="1528">
        <v>53500</v>
      </c>
      <c r="L82" s="1529"/>
      <c r="M82" s="538"/>
    </row>
    <row r="83" spans="2:13" ht="13.5" thickBot="1">
      <c r="B83" s="1524"/>
      <c r="C83" s="1199">
        <v>1</v>
      </c>
      <c r="D83" s="1227">
        <v>30</v>
      </c>
      <c r="E83" s="1470"/>
      <c r="F83" s="1213">
        <v>59650</v>
      </c>
      <c r="G83" s="1199">
        <v>84760</v>
      </c>
      <c r="H83" s="1199">
        <v>100400</v>
      </c>
      <c r="I83" s="1199">
        <v>116670</v>
      </c>
      <c r="J83" s="1199">
        <v>84400</v>
      </c>
      <c r="K83" s="1528">
        <v>56400</v>
      </c>
      <c r="L83" s="1529"/>
    </row>
    <row r="84" spans="2:13" ht="13.5" thickBot="1">
      <c r="B84" s="1525"/>
      <c r="C84" s="123">
        <v>1</v>
      </c>
      <c r="D84" s="1466" t="str">
        <f>D72</f>
        <v>без э/дв!!!</v>
      </c>
      <c r="E84" s="1467"/>
      <c r="F84" s="1217">
        <v>13500</v>
      </c>
      <c r="G84" s="123">
        <v>41500</v>
      </c>
      <c r="H84" s="123">
        <v>28790</v>
      </c>
      <c r="I84" s="123">
        <v>60610</v>
      </c>
      <c r="J84" s="123">
        <v>17250</v>
      </c>
      <c r="K84" s="1528" t="s">
        <v>134</v>
      </c>
      <c r="L84" s="1529"/>
    </row>
    <row r="85" spans="2:13">
      <c r="B85" s="1522">
        <v>5</v>
      </c>
      <c r="C85" s="1201">
        <v>5</v>
      </c>
      <c r="D85" s="1240">
        <v>1.5</v>
      </c>
      <c r="E85" s="122" t="s">
        <v>491</v>
      </c>
      <c r="F85" s="1212">
        <v>53300</v>
      </c>
      <c r="G85" s="1201" t="s">
        <v>134</v>
      </c>
      <c r="H85" s="1201"/>
      <c r="I85" s="1201"/>
      <c r="J85" s="1201"/>
      <c r="K85" s="1399"/>
      <c r="L85" s="1400"/>
    </row>
    <row r="86" spans="2:13">
      <c r="B86" s="1522"/>
      <c r="C86" s="1201">
        <v>5</v>
      </c>
      <c r="D86" s="1240">
        <v>1.5</v>
      </c>
      <c r="E86" s="122" t="s">
        <v>492</v>
      </c>
      <c r="F86" s="1212">
        <v>51220</v>
      </c>
      <c r="G86" s="1201" t="s">
        <v>134</v>
      </c>
      <c r="H86" s="1201"/>
      <c r="I86" s="1201"/>
      <c r="J86" s="1201"/>
      <c r="K86" s="1399"/>
      <c r="L86" s="1400"/>
    </row>
    <row r="87" spans="2:13">
      <c r="B87" s="1480"/>
      <c r="C87" s="122">
        <v>5</v>
      </c>
      <c r="D87" s="290">
        <v>2.2000000000000002</v>
      </c>
      <c r="E87" s="122" t="s">
        <v>525</v>
      </c>
      <c r="F87" s="1213">
        <v>57500</v>
      </c>
      <c r="G87" s="1201" t="s">
        <v>134</v>
      </c>
      <c r="H87" s="1201"/>
      <c r="I87" s="1201"/>
      <c r="J87" s="1201"/>
      <c r="K87" s="1401"/>
      <c r="L87" s="1402"/>
    </row>
    <row r="88" spans="2:13">
      <c r="B88" s="1480"/>
      <c r="C88" s="122">
        <v>5</v>
      </c>
      <c r="D88" s="290">
        <v>2</v>
      </c>
      <c r="E88" s="122" t="s">
        <v>839</v>
      </c>
      <c r="F88" s="1213">
        <v>53700</v>
      </c>
      <c r="G88" s="1201" t="s">
        <v>134</v>
      </c>
      <c r="H88" s="1201"/>
      <c r="I88" s="1201"/>
      <c r="J88" s="1201"/>
      <c r="K88" s="1401"/>
      <c r="L88" s="1402"/>
    </row>
    <row r="89" spans="2:13">
      <c r="B89" s="1480"/>
      <c r="C89" s="122">
        <v>5</v>
      </c>
      <c r="D89" s="290">
        <v>3</v>
      </c>
      <c r="E89" s="122" t="s">
        <v>525</v>
      </c>
      <c r="F89" s="1213">
        <v>57800</v>
      </c>
      <c r="G89" s="1201" t="s">
        <v>134</v>
      </c>
      <c r="H89" s="1201"/>
      <c r="I89" s="1201"/>
      <c r="J89" s="1201"/>
      <c r="K89" s="1401"/>
      <c r="L89" s="1402"/>
    </row>
    <row r="90" spans="2:13">
      <c r="B90" s="1480"/>
      <c r="C90" s="122">
        <v>5</v>
      </c>
      <c r="D90" s="290">
        <v>4</v>
      </c>
      <c r="E90" s="122" t="s">
        <v>526</v>
      </c>
      <c r="F90" s="1213">
        <v>61550</v>
      </c>
      <c r="G90" s="1201" t="s">
        <v>134</v>
      </c>
      <c r="H90" s="1201"/>
      <c r="I90" s="1201"/>
      <c r="J90" s="1201"/>
      <c r="K90" s="1401"/>
      <c r="L90" s="1402"/>
    </row>
    <row r="91" spans="2:13">
      <c r="B91" s="1480"/>
      <c r="C91" s="122">
        <v>5</v>
      </c>
      <c r="D91" s="290">
        <v>4</v>
      </c>
      <c r="E91" s="122" t="s">
        <v>840</v>
      </c>
      <c r="F91" s="1213">
        <v>57500</v>
      </c>
      <c r="G91" s="1201" t="s">
        <v>134</v>
      </c>
      <c r="H91" s="1201"/>
      <c r="I91" s="1201"/>
      <c r="J91" s="1201"/>
      <c r="K91" s="1401"/>
      <c r="L91" s="1402"/>
    </row>
    <row r="92" spans="2:13">
      <c r="B92" s="1480"/>
      <c r="C92" s="122">
        <v>5</v>
      </c>
      <c r="D92" s="290">
        <v>5.5</v>
      </c>
      <c r="E92" s="122" t="s">
        <v>527</v>
      </c>
      <c r="F92" s="1213">
        <v>62720</v>
      </c>
      <c r="G92" s="1201" t="s">
        <v>134</v>
      </c>
      <c r="H92" s="1201"/>
      <c r="I92" s="1201"/>
      <c r="J92" s="1201"/>
      <c r="K92" s="1401"/>
      <c r="L92" s="1402"/>
    </row>
    <row r="93" spans="2:13">
      <c r="B93" s="1480"/>
      <c r="C93" s="122">
        <v>5</v>
      </c>
      <c r="D93" s="290">
        <v>5</v>
      </c>
      <c r="E93" s="122" t="s">
        <v>810</v>
      </c>
      <c r="F93" s="1213">
        <v>57800</v>
      </c>
      <c r="G93" s="1201" t="s">
        <v>134</v>
      </c>
      <c r="H93" s="1201"/>
      <c r="I93" s="1201"/>
      <c r="J93" s="1201"/>
      <c r="K93" s="1401"/>
      <c r="L93" s="1402"/>
    </row>
    <row r="94" spans="2:13">
      <c r="B94" s="1480"/>
      <c r="C94" s="122">
        <v>5</v>
      </c>
      <c r="D94" s="290">
        <v>7.5</v>
      </c>
      <c r="E94" s="122" t="s">
        <v>527</v>
      </c>
      <c r="F94" s="1213">
        <v>64920</v>
      </c>
      <c r="G94" s="1201" t="s">
        <v>134</v>
      </c>
      <c r="H94" s="1201"/>
      <c r="I94" s="1201"/>
      <c r="J94" s="1201"/>
      <c r="K94" s="1401"/>
      <c r="L94" s="1402"/>
    </row>
    <row r="95" spans="2:13">
      <c r="B95" s="1480"/>
      <c r="C95" s="122">
        <v>5</v>
      </c>
      <c r="D95" s="290">
        <v>7.5</v>
      </c>
      <c r="E95" s="122" t="s">
        <v>810</v>
      </c>
      <c r="F95" s="1213">
        <v>60600</v>
      </c>
      <c r="G95" s="1201" t="s">
        <v>134</v>
      </c>
      <c r="H95" s="1201"/>
      <c r="I95" s="1201"/>
      <c r="J95" s="1201"/>
      <c r="K95" s="1401"/>
      <c r="L95" s="1402"/>
    </row>
    <row r="96" spans="2:13">
      <c r="B96" s="1480"/>
      <c r="C96" s="122">
        <v>5</v>
      </c>
      <c r="D96" s="290">
        <v>11</v>
      </c>
      <c r="E96" s="122" t="s">
        <v>528</v>
      </c>
      <c r="F96" s="1213">
        <v>70500</v>
      </c>
      <c r="G96" s="1201" t="s">
        <v>134</v>
      </c>
      <c r="H96" s="1201"/>
      <c r="I96" s="1201"/>
      <c r="J96" s="1201"/>
      <c r="K96" s="1401"/>
      <c r="L96" s="1402"/>
    </row>
    <row r="97" spans="2:12">
      <c r="B97" s="1480"/>
      <c r="C97" s="122">
        <v>5</v>
      </c>
      <c r="D97" s="290">
        <v>11</v>
      </c>
      <c r="E97" s="122" t="s">
        <v>841</v>
      </c>
      <c r="F97" s="1213">
        <v>64250</v>
      </c>
      <c r="G97" s="1201" t="s">
        <v>134</v>
      </c>
      <c r="H97" s="1201"/>
      <c r="I97" s="1201"/>
      <c r="J97" s="1201"/>
      <c r="K97" s="1401"/>
      <c r="L97" s="1402"/>
    </row>
    <row r="98" spans="2:12" ht="14.25" customHeight="1">
      <c r="B98" s="1480"/>
      <c r="C98" s="122">
        <v>5</v>
      </c>
      <c r="D98" s="290">
        <v>15</v>
      </c>
      <c r="E98" s="122" t="s">
        <v>520</v>
      </c>
      <c r="F98" s="1213">
        <v>74200</v>
      </c>
      <c r="G98" s="1201" t="s">
        <v>134</v>
      </c>
      <c r="H98" s="1201"/>
      <c r="I98" s="1201"/>
      <c r="J98" s="1201"/>
      <c r="K98" s="1401"/>
      <c r="L98" s="1402"/>
    </row>
    <row r="99" spans="2:12" ht="14.25" customHeight="1">
      <c r="B99" s="1480"/>
      <c r="C99" s="1199">
        <v>5</v>
      </c>
      <c r="D99" s="1227">
        <v>15</v>
      </c>
      <c r="E99" s="122" t="s">
        <v>834</v>
      </c>
      <c r="F99" s="1228">
        <v>70660</v>
      </c>
      <c r="G99" s="1201" t="s">
        <v>134</v>
      </c>
      <c r="H99" s="1201"/>
      <c r="I99" s="1201"/>
      <c r="J99" s="1201"/>
      <c r="K99" s="1401"/>
      <c r="L99" s="1402"/>
    </row>
    <row r="100" spans="2:12" ht="12.75" customHeight="1">
      <c r="B100" s="1480"/>
      <c r="C100" s="1199">
        <v>5</v>
      </c>
      <c r="D100" s="1227">
        <v>18.5</v>
      </c>
      <c r="E100" s="122" t="s">
        <v>521</v>
      </c>
      <c r="F100" s="1228">
        <v>74100</v>
      </c>
      <c r="G100" s="1201" t="s">
        <v>134</v>
      </c>
      <c r="H100" s="1201"/>
      <c r="I100" s="1201"/>
      <c r="J100" s="1201"/>
      <c r="K100" s="1401"/>
      <c r="L100" s="1402"/>
    </row>
    <row r="101" spans="2:12" ht="12.75" customHeight="1">
      <c r="B101" s="1479"/>
      <c r="C101" s="1199">
        <v>5</v>
      </c>
      <c r="D101" s="1227">
        <v>18.5</v>
      </c>
      <c r="E101" s="122" t="s">
        <v>835</v>
      </c>
      <c r="F101" s="1228">
        <v>73800</v>
      </c>
      <c r="G101" s="1201" t="s">
        <v>134</v>
      </c>
      <c r="H101" s="1201"/>
      <c r="I101" s="1201"/>
      <c r="J101" s="1201"/>
      <c r="K101" s="1403"/>
      <c r="L101" s="1404"/>
    </row>
    <row r="102" spans="2:12" ht="12.75" customHeight="1">
      <c r="B102" s="1479"/>
      <c r="C102" s="1199">
        <v>5</v>
      </c>
      <c r="D102" s="1227">
        <v>30</v>
      </c>
      <c r="E102" s="122" t="s">
        <v>522</v>
      </c>
      <c r="F102" s="1228">
        <v>89950</v>
      </c>
      <c r="G102" s="1201" t="s">
        <v>134</v>
      </c>
      <c r="H102" s="1201"/>
      <c r="I102" s="1201"/>
      <c r="J102" s="1201"/>
      <c r="K102" s="1403"/>
      <c r="L102" s="1404"/>
    </row>
    <row r="103" spans="2:12" ht="14.25" customHeight="1">
      <c r="B103" s="1479"/>
      <c r="C103" s="1199">
        <v>5</v>
      </c>
      <c r="D103" s="1227">
        <v>30</v>
      </c>
      <c r="E103" s="122" t="s">
        <v>836</v>
      </c>
      <c r="F103" s="1228">
        <v>84800</v>
      </c>
      <c r="G103" s="1201" t="s">
        <v>134</v>
      </c>
      <c r="H103" s="1201"/>
      <c r="I103" s="1201"/>
      <c r="J103" s="1201"/>
      <c r="K103" s="1403"/>
      <c r="L103" s="1404"/>
    </row>
    <row r="104" spans="2:12" ht="13.5" thickBot="1">
      <c r="B104" s="1485"/>
      <c r="C104" s="123">
        <v>5</v>
      </c>
      <c r="D104" s="1466" t="str">
        <f>D84</f>
        <v>без э/дв!!!</v>
      </c>
      <c r="E104" s="1467"/>
      <c r="F104" s="1234">
        <v>45200</v>
      </c>
      <c r="G104" s="123" t="s">
        <v>134</v>
      </c>
      <c r="H104" s="123"/>
      <c r="I104" s="123"/>
      <c r="J104" s="123"/>
      <c r="K104" s="1405"/>
      <c r="L104" s="1406"/>
    </row>
    <row r="105" spans="2:12" ht="13.5" thickBot="1">
      <c r="B105" s="1523">
        <v>6.3</v>
      </c>
      <c r="C105" s="128">
        <v>1</v>
      </c>
      <c r="D105" s="1239">
        <v>4</v>
      </c>
      <c r="E105" s="1468">
        <v>750</v>
      </c>
      <c r="F105" s="128">
        <v>39050</v>
      </c>
      <c r="G105" s="128">
        <v>71250</v>
      </c>
      <c r="H105" s="1207">
        <v>79300</v>
      </c>
      <c r="I105" s="128">
        <v>104320</v>
      </c>
      <c r="J105" s="128">
        <v>58930</v>
      </c>
      <c r="K105" s="1528">
        <v>40420</v>
      </c>
      <c r="L105" s="1529"/>
    </row>
    <row r="106" spans="2:12" ht="13.5" thickBot="1">
      <c r="B106" s="1524"/>
      <c r="C106" s="122">
        <v>1</v>
      </c>
      <c r="D106" s="290">
        <v>5.5</v>
      </c>
      <c r="E106" s="1469"/>
      <c r="F106" s="122">
        <v>42500</v>
      </c>
      <c r="G106" s="122">
        <v>74260</v>
      </c>
      <c r="H106" s="1213">
        <v>83300</v>
      </c>
      <c r="I106" s="1213">
        <v>107760</v>
      </c>
      <c r="J106" s="122">
        <v>61850</v>
      </c>
      <c r="K106" s="1528">
        <v>42100</v>
      </c>
      <c r="L106" s="1529"/>
    </row>
    <row r="107" spans="2:12" ht="13.5" thickBot="1">
      <c r="B107" s="1524"/>
      <c r="C107" s="122">
        <v>1</v>
      </c>
      <c r="D107" s="290">
        <v>7.5</v>
      </c>
      <c r="E107" s="1469"/>
      <c r="F107" s="122">
        <v>48600</v>
      </c>
      <c r="G107" s="122">
        <v>84240</v>
      </c>
      <c r="H107" s="1213">
        <v>95800</v>
      </c>
      <c r="I107" s="122">
        <v>119800</v>
      </c>
      <c r="J107" s="122">
        <v>65800</v>
      </c>
      <c r="K107" s="1528">
        <v>52170</v>
      </c>
      <c r="L107" s="1529"/>
    </row>
    <row r="108" spans="2:12" ht="13.5" thickBot="1">
      <c r="B108" s="1524"/>
      <c r="C108" s="122">
        <v>1</v>
      </c>
      <c r="D108" s="290">
        <v>11</v>
      </c>
      <c r="E108" s="1470"/>
      <c r="F108" s="122">
        <v>53300</v>
      </c>
      <c r="G108" s="122">
        <v>91520</v>
      </c>
      <c r="H108" s="1213">
        <v>105900</v>
      </c>
      <c r="I108" s="1213">
        <v>129580</v>
      </c>
      <c r="J108" s="122">
        <v>72600</v>
      </c>
      <c r="K108" s="1528">
        <v>54250</v>
      </c>
      <c r="L108" s="1529"/>
    </row>
    <row r="109" spans="2:12" ht="13.5" thickBot="1">
      <c r="B109" s="1524"/>
      <c r="C109" s="122">
        <v>1</v>
      </c>
      <c r="D109" s="290">
        <v>11</v>
      </c>
      <c r="E109" s="1455">
        <v>1000</v>
      </c>
      <c r="F109" s="122">
        <v>48000</v>
      </c>
      <c r="G109" s="122">
        <v>86060</v>
      </c>
      <c r="H109" s="1213">
        <v>84500</v>
      </c>
      <c r="I109" s="122">
        <v>108880</v>
      </c>
      <c r="J109" s="122">
        <v>66000</v>
      </c>
      <c r="K109" s="1528">
        <v>50170</v>
      </c>
      <c r="L109" s="1529"/>
    </row>
    <row r="110" spans="2:12" ht="13.5" thickBot="1">
      <c r="B110" s="1524"/>
      <c r="C110" s="122">
        <v>1</v>
      </c>
      <c r="D110" s="290">
        <v>15</v>
      </c>
      <c r="E110" s="1469"/>
      <c r="F110" s="122">
        <v>51680</v>
      </c>
      <c r="G110" s="122">
        <v>91110</v>
      </c>
      <c r="H110" s="1213">
        <v>106000</v>
      </c>
      <c r="I110" s="122">
        <v>118900</v>
      </c>
      <c r="J110" s="122">
        <v>71000</v>
      </c>
      <c r="K110" s="1528">
        <v>54600</v>
      </c>
      <c r="L110" s="1529"/>
    </row>
    <row r="111" spans="2:12" ht="13.5" thickBot="1">
      <c r="B111" s="1524"/>
      <c r="C111" s="122">
        <v>1</v>
      </c>
      <c r="D111" s="290">
        <v>18.5</v>
      </c>
      <c r="E111" s="1469"/>
      <c r="F111" s="122">
        <v>60100</v>
      </c>
      <c r="G111" s="122">
        <v>98250</v>
      </c>
      <c r="H111" s="1213">
        <v>119350</v>
      </c>
      <c r="I111" s="1213">
        <v>134580</v>
      </c>
      <c r="J111" s="122">
        <v>83600</v>
      </c>
      <c r="K111" s="1528">
        <v>66000</v>
      </c>
      <c r="L111" s="1529"/>
    </row>
    <row r="112" spans="2:12" ht="13.5" thickBot="1">
      <c r="B112" s="1524"/>
      <c r="C112" s="122">
        <v>1</v>
      </c>
      <c r="D112" s="290">
        <v>22</v>
      </c>
      <c r="E112" s="1469"/>
      <c r="F112" s="122">
        <v>78230</v>
      </c>
      <c r="G112" s="122">
        <v>110200</v>
      </c>
      <c r="H112" s="1213">
        <v>144000</v>
      </c>
      <c r="I112" s="122">
        <v>164180</v>
      </c>
      <c r="J112" s="122">
        <v>114800</v>
      </c>
      <c r="K112" s="1528">
        <v>72250</v>
      </c>
      <c r="L112" s="1529"/>
    </row>
    <row r="113" spans="2:12" ht="13.5" thickBot="1">
      <c r="B113" s="1524"/>
      <c r="C113" s="1199">
        <v>1</v>
      </c>
      <c r="D113" s="1227">
        <v>30</v>
      </c>
      <c r="E113" s="1470"/>
      <c r="F113" s="1199">
        <v>88300</v>
      </c>
      <c r="G113" s="1199">
        <v>120870</v>
      </c>
      <c r="H113" s="1228">
        <v>148700</v>
      </c>
      <c r="I113" s="1199">
        <v>171200</v>
      </c>
      <c r="J113" s="1199">
        <v>119120</v>
      </c>
      <c r="K113" s="1528">
        <v>76100</v>
      </c>
      <c r="L113" s="1529"/>
    </row>
    <row r="114" spans="2:12" ht="13.5" thickBot="1">
      <c r="B114" s="1525"/>
      <c r="C114" s="123">
        <v>1</v>
      </c>
      <c r="D114" s="1466" t="str">
        <f>D104</f>
        <v>без э/дв!!!</v>
      </c>
      <c r="E114" s="1467"/>
      <c r="F114" s="123">
        <v>21750</v>
      </c>
      <c r="G114" s="123">
        <v>65000</v>
      </c>
      <c r="H114" s="1234">
        <v>47000</v>
      </c>
      <c r="I114" s="123">
        <v>93700</v>
      </c>
      <c r="J114" s="123">
        <v>25300</v>
      </c>
      <c r="K114" s="1528" t="s">
        <v>134</v>
      </c>
      <c r="L114" s="1529"/>
    </row>
    <row r="115" spans="2:12">
      <c r="B115" s="1456">
        <v>6.3</v>
      </c>
      <c r="C115" s="128">
        <v>5</v>
      </c>
      <c r="D115" s="1239">
        <v>2.2000000000000002</v>
      </c>
      <c r="E115" s="128" t="s">
        <v>510</v>
      </c>
      <c r="F115" s="128">
        <v>72650</v>
      </c>
      <c r="G115" s="128" t="s">
        <v>134</v>
      </c>
      <c r="H115" s="128"/>
      <c r="I115" s="128"/>
      <c r="J115" s="128"/>
      <c r="K115" s="1407"/>
      <c r="L115" s="1408"/>
    </row>
    <row r="116" spans="2:12">
      <c r="B116" s="1457"/>
      <c r="C116" s="1201">
        <v>5</v>
      </c>
      <c r="D116" s="1240">
        <v>2.2000000000000002</v>
      </c>
      <c r="E116" s="122" t="s">
        <v>817</v>
      </c>
      <c r="F116" s="1201">
        <v>68900</v>
      </c>
      <c r="G116" s="1201" t="s">
        <v>134</v>
      </c>
      <c r="H116" s="1201"/>
      <c r="I116" s="1201"/>
      <c r="J116" s="1201"/>
      <c r="K116" s="1399"/>
      <c r="L116" s="1400"/>
    </row>
    <row r="117" spans="2:12">
      <c r="B117" s="1457"/>
      <c r="C117" s="1201">
        <v>5</v>
      </c>
      <c r="D117" s="1240">
        <v>3</v>
      </c>
      <c r="E117" s="122" t="s">
        <v>529</v>
      </c>
      <c r="F117" s="1201">
        <v>73000</v>
      </c>
      <c r="G117" s="1201" t="s">
        <v>134</v>
      </c>
      <c r="H117" s="1201"/>
      <c r="I117" s="1201"/>
      <c r="J117" s="1201"/>
      <c r="K117" s="1399"/>
      <c r="L117" s="1400"/>
    </row>
    <row r="118" spans="2:12">
      <c r="B118" s="1457"/>
      <c r="C118" s="122">
        <v>5</v>
      </c>
      <c r="D118" s="290">
        <v>4</v>
      </c>
      <c r="E118" s="122" t="s">
        <v>529</v>
      </c>
      <c r="F118" s="122">
        <v>76710</v>
      </c>
      <c r="G118" s="1201" t="s">
        <v>134</v>
      </c>
      <c r="H118" s="1201"/>
      <c r="I118" s="1201"/>
      <c r="J118" s="1201"/>
      <c r="K118" s="1401"/>
      <c r="L118" s="1402"/>
    </row>
    <row r="119" spans="2:12">
      <c r="B119" s="1457"/>
      <c r="C119" s="122">
        <v>5</v>
      </c>
      <c r="D119" s="290">
        <v>4</v>
      </c>
      <c r="E119" s="122" t="s">
        <v>842</v>
      </c>
      <c r="F119" s="1213">
        <v>72700</v>
      </c>
      <c r="G119" s="1201" t="s">
        <v>134</v>
      </c>
      <c r="H119" s="1201"/>
      <c r="I119" s="1201"/>
      <c r="J119" s="1201"/>
      <c r="K119" s="1401"/>
      <c r="L119" s="1402"/>
    </row>
    <row r="120" spans="2:12">
      <c r="B120" s="1457"/>
      <c r="C120" s="122">
        <v>5</v>
      </c>
      <c r="D120" s="290">
        <v>5.5</v>
      </c>
      <c r="E120" s="122" t="s">
        <v>530</v>
      </c>
      <c r="F120" s="1213">
        <v>80200</v>
      </c>
      <c r="G120" s="1201" t="s">
        <v>134</v>
      </c>
      <c r="H120" s="1201"/>
      <c r="I120" s="1201"/>
      <c r="J120" s="1201"/>
      <c r="K120" s="1401"/>
      <c r="L120" s="1402"/>
    </row>
    <row r="121" spans="2:12">
      <c r="B121" s="1457"/>
      <c r="C121" s="122">
        <v>5</v>
      </c>
      <c r="D121" s="290">
        <v>5</v>
      </c>
      <c r="E121" s="122" t="s">
        <v>843</v>
      </c>
      <c r="F121" s="1213">
        <v>77900</v>
      </c>
      <c r="G121" s="1201" t="s">
        <v>134</v>
      </c>
      <c r="H121" s="1201"/>
      <c r="I121" s="1201"/>
      <c r="J121" s="1201"/>
      <c r="K121" s="1401"/>
      <c r="L121" s="1402"/>
    </row>
    <row r="122" spans="2:12">
      <c r="B122" s="1457"/>
      <c r="C122" s="122">
        <v>5</v>
      </c>
      <c r="D122" s="290">
        <v>7.5</v>
      </c>
      <c r="E122" s="122" t="s">
        <v>531</v>
      </c>
      <c r="F122" s="1213">
        <v>86230</v>
      </c>
      <c r="G122" s="1201" t="s">
        <v>134</v>
      </c>
      <c r="H122" s="1201"/>
      <c r="I122" s="1201"/>
      <c r="J122" s="1201"/>
      <c r="K122" s="1401"/>
      <c r="L122" s="1402"/>
    </row>
    <row r="123" spans="2:12">
      <c r="B123" s="1457"/>
      <c r="C123" s="122">
        <v>5</v>
      </c>
      <c r="D123" s="290">
        <v>7.5</v>
      </c>
      <c r="E123" s="122" t="s">
        <v>500</v>
      </c>
      <c r="F123" s="122">
        <v>80100</v>
      </c>
      <c r="G123" s="1201" t="s">
        <v>134</v>
      </c>
      <c r="H123" s="1201"/>
      <c r="I123" s="1201"/>
      <c r="J123" s="1201"/>
      <c r="K123" s="1401"/>
      <c r="L123" s="1402"/>
    </row>
    <row r="124" spans="2:12" ht="13.5" thickBot="1">
      <c r="B124" s="1463"/>
      <c r="C124" s="123">
        <v>5</v>
      </c>
      <c r="D124" s="1257">
        <v>7.5</v>
      </c>
      <c r="E124" s="123" t="s">
        <v>807</v>
      </c>
      <c r="F124" s="1234">
        <v>75770</v>
      </c>
      <c r="G124" s="1197" t="s">
        <v>134</v>
      </c>
      <c r="H124" s="1197"/>
      <c r="I124" s="1197"/>
      <c r="J124" s="1197"/>
      <c r="K124" s="1405"/>
      <c r="L124" s="1406"/>
    </row>
    <row r="125" spans="2:12" ht="8.25" customHeight="1">
      <c r="B125" s="1235"/>
      <c r="C125" s="538"/>
      <c r="D125" s="1258"/>
      <c r="E125" s="538"/>
      <c r="F125" s="538"/>
      <c r="G125" s="538"/>
      <c r="H125" s="538"/>
      <c r="I125" s="538"/>
      <c r="J125" s="538"/>
      <c r="K125" s="1259"/>
      <c r="L125" s="1259"/>
    </row>
    <row r="126" spans="2:12" ht="4.5" customHeight="1">
      <c r="B126" s="1409"/>
      <c r="C126" s="1395"/>
      <c r="D126" s="1395"/>
      <c r="E126" s="1395"/>
      <c r="F126" s="1395">
        <v>0</v>
      </c>
      <c r="G126" s="1396"/>
      <c r="H126" s="538"/>
      <c r="I126" s="538"/>
      <c r="J126" s="538"/>
      <c r="K126" s="1259"/>
      <c r="L126" s="1259"/>
    </row>
    <row r="127" spans="2:12" ht="12" customHeight="1" thickBot="1">
      <c r="B127" s="1409"/>
      <c r="C127" s="1395"/>
      <c r="D127" s="1395"/>
      <c r="E127" s="1395"/>
      <c r="F127" s="1395"/>
      <c r="G127" s="1396"/>
      <c r="H127" s="538"/>
      <c r="I127" s="538"/>
      <c r="J127" s="538"/>
      <c r="K127" s="1259"/>
      <c r="L127" s="1259"/>
    </row>
    <row r="128" spans="2:12">
      <c r="B128" s="1464" t="s">
        <v>1029</v>
      </c>
      <c r="C128" s="1453" t="s">
        <v>137</v>
      </c>
      <c r="D128" s="1453" t="s">
        <v>126</v>
      </c>
      <c r="E128" s="1453"/>
      <c r="F128" s="1530"/>
      <c r="G128" s="1461" t="s">
        <v>733</v>
      </c>
      <c r="H128" s="1453" t="s">
        <v>128</v>
      </c>
      <c r="I128" s="1453"/>
      <c r="J128" s="1453"/>
      <c r="K128" s="1544" t="s">
        <v>646</v>
      </c>
      <c r="L128" s="1545"/>
    </row>
    <row r="129" spans="2:12" ht="34.5" thickBot="1">
      <c r="B129" s="1465"/>
      <c r="C129" s="1454"/>
      <c r="D129" s="1237" t="s">
        <v>132</v>
      </c>
      <c r="E129" s="1237" t="s">
        <v>133</v>
      </c>
      <c r="F129" s="1531"/>
      <c r="G129" s="1532"/>
      <c r="H129" s="1237" t="s">
        <v>734</v>
      </c>
      <c r="I129" s="1237" t="s">
        <v>735</v>
      </c>
      <c r="J129" s="1237" t="s">
        <v>750</v>
      </c>
      <c r="K129" s="1546" t="s">
        <v>659</v>
      </c>
      <c r="L129" s="1547"/>
    </row>
    <row r="130" spans="2:12">
      <c r="B130" s="1456">
        <v>6.3</v>
      </c>
      <c r="C130" s="128">
        <v>5</v>
      </c>
      <c r="D130" s="1239">
        <v>11</v>
      </c>
      <c r="E130" s="128" t="s">
        <v>532</v>
      </c>
      <c r="F130" s="1207">
        <v>90980</v>
      </c>
      <c r="G130" s="128" t="s">
        <v>134</v>
      </c>
      <c r="H130" s="1290"/>
      <c r="I130" s="1290"/>
      <c r="J130" s="1290"/>
      <c r="K130" s="1569"/>
      <c r="L130" s="1570"/>
    </row>
    <row r="131" spans="2:12">
      <c r="B131" s="1457"/>
      <c r="C131" s="122">
        <v>5</v>
      </c>
      <c r="D131" s="290">
        <v>11</v>
      </c>
      <c r="E131" s="122" t="s">
        <v>501</v>
      </c>
      <c r="F131" s="1213">
        <v>85600</v>
      </c>
      <c r="G131" s="122" t="s">
        <v>134</v>
      </c>
      <c r="H131" s="1410"/>
      <c r="I131" s="1410"/>
      <c r="J131" s="1410"/>
      <c r="K131" s="1567"/>
      <c r="L131" s="1568"/>
    </row>
    <row r="132" spans="2:12">
      <c r="B132" s="1457"/>
      <c r="C132" s="122">
        <v>5</v>
      </c>
      <c r="D132" s="290">
        <v>11</v>
      </c>
      <c r="E132" s="122" t="s">
        <v>808</v>
      </c>
      <c r="F132" s="1213">
        <v>79400</v>
      </c>
      <c r="G132" s="122" t="s">
        <v>134</v>
      </c>
      <c r="H132" s="1410"/>
      <c r="I132" s="1410"/>
      <c r="J132" s="1410"/>
      <c r="K132" s="1567"/>
      <c r="L132" s="1568"/>
    </row>
    <row r="133" spans="2:12">
      <c r="B133" s="1457"/>
      <c r="C133" s="122">
        <v>5</v>
      </c>
      <c r="D133" s="290">
        <v>15</v>
      </c>
      <c r="E133" s="122" t="s">
        <v>533</v>
      </c>
      <c r="F133" s="1213">
        <v>99950</v>
      </c>
      <c r="G133" s="122" t="s">
        <v>134</v>
      </c>
      <c r="H133" s="1410"/>
      <c r="I133" s="1410"/>
      <c r="J133" s="1410"/>
      <c r="K133" s="1567"/>
      <c r="L133" s="1568"/>
    </row>
    <row r="134" spans="2:12">
      <c r="B134" s="1457"/>
      <c r="C134" s="122">
        <v>5</v>
      </c>
      <c r="D134" s="290">
        <v>15</v>
      </c>
      <c r="E134" s="122" t="s">
        <v>509</v>
      </c>
      <c r="F134" s="1213">
        <v>89400</v>
      </c>
      <c r="G134" s="122" t="s">
        <v>134</v>
      </c>
      <c r="H134" s="1410"/>
      <c r="I134" s="1410"/>
      <c r="J134" s="1410"/>
      <c r="K134" s="1567"/>
      <c r="L134" s="1568"/>
    </row>
    <row r="135" spans="2:12">
      <c r="B135" s="1457"/>
      <c r="C135" s="122">
        <v>5</v>
      </c>
      <c r="D135" s="290">
        <v>15</v>
      </c>
      <c r="E135" s="122" t="s">
        <v>816</v>
      </c>
      <c r="F135" s="1213">
        <v>85820</v>
      </c>
      <c r="G135" s="122" t="s">
        <v>134</v>
      </c>
      <c r="H135" s="1410"/>
      <c r="I135" s="1410"/>
      <c r="J135" s="1410"/>
      <c r="K135" s="1567"/>
      <c r="L135" s="1568"/>
    </row>
    <row r="136" spans="2:12">
      <c r="B136" s="1457"/>
      <c r="C136" s="122">
        <v>5</v>
      </c>
      <c r="D136" s="290">
        <v>18.5</v>
      </c>
      <c r="E136" s="122" t="s">
        <v>494</v>
      </c>
      <c r="F136" s="1213">
        <v>97770</v>
      </c>
      <c r="G136" s="122" t="s">
        <v>134</v>
      </c>
      <c r="H136" s="1410"/>
      <c r="I136" s="1410"/>
      <c r="J136" s="1410"/>
      <c r="K136" s="1567"/>
      <c r="L136" s="1568"/>
    </row>
    <row r="137" spans="2:12">
      <c r="B137" s="1457"/>
      <c r="C137" s="122">
        <v>5</v>
      </c>
      <c r="D137" s="290">
        <v>18.5</v>
      </c>
      <c r="E137" s="122" t="s">
        <v>832</v>
      </c>
      <c r="F137" s="1213">
        <v>89200</v>
      </c>
      <c r="G137" s="122" t="s">
        <v>134</v>
      </c>
      <c r="H137" s="1410"/>
      <c r="I137" s="1410"/>
      <c r="J137" s="1410"/>
      <c r="K137" s="1567"/>
      <c r="L137" s="1568"/>
    </row>
    <row r="138" spans="2:12" ht="13.5" customHeight="1">
      <c r="B138" s="1457"/>
      <c r="C138" s="122">
        <v>5</v>
      </c>
      <c r="D138" s="290">
        <v>22</v>
      </c>
      <c r="E138" s="122" t="s">
        <v>519</v>
      </c>
      <c r="F138" s="1213">
        <v>115900</v>
      </c>
      <c r="G138" s="122" t="s">
        <v>134</v>
      </c>
      <c r="H138" s="122"/>
      <c r="I138" s="122"/>
      <c r="J138" s="122"/>
      <c r="K138" s="1526"/>
      <c r="L138" s="1527"/>
    </row>
    <row r="139" spans="2:12" ht="13.5" customHeight="1">
      <c r="B139" s="1457"/>
      <c r="C139" s="122">
        <v>5</v>
      </c>
      <c r="D139" s="290">
        <v>22</v>
      </c>
      <c r="E139" s="122" t="s">
        <v>833</v>
      </c>
      <c r="F139" s="1213">
        <v>94000</v>
      </c>
      <c r="G139" s="122" t="s">
        <v>134</v>
      </c>
      <c r="H139" s="122"/>
      <c r="I139" s="122"/>
      <c r="J139" s="122"/>
      <c r="K139" s="1526"/>
      <c r="L139" s="1527"/>
    </row>
    <row r="140" spans="2:12" ht="13.5" customHeight="1">
      <c r="B140" s="1457"/>
      <c r="C140" s="122">
        <v>5</v>
      </c>
      <c r="D140" s="290">
        <v>30</v>
      </c>
      <c r="E140" s="122" t="s">
        <v>519</v>
      </c>
      <c r="F140" s="1213">
        <v>125950</v>
      </c>
      <c r="G140" s="122" t="s">
        <v>134</v>
      </c>
      <c r="H140" s="122"/>
      <c r="I140" s="122"/>
      <c r="J140" s="122"/>
      <c r="K140" s="1526"/>
      <c r="L140" s="1527"/>
    </row>
    <row r="141" spans="2:12" ht="15" customHeight="1">
      <c r="B141" s="1457"/>
      <c r="C141" s="122">
        <v>5</v>
      </c>
      <c r="D141" s="290">
        <v>30</v>
      </c>
      <c r="E141" s="122" t="s">
        <v>833</v>
      </c>
      <c r="F141" s="1213">
        <v>105100</v>
      </c>
      <c r="G141" s="122" t="s">
        <v>134</v>
      </c>
      <c r="H141" s="122"/>
      <c r="I141" s="122"/>
      <c r="J141" s="122"/>
      <c r="K141" s="1526"/>
      <c r="L141" s="1527"/>
    </row>
    <row r="142" spans="2:12" ht="13.5" customHeight="1">
      <c r="B142" s="1457"/>
      <c r="C142" s="122">
        <v>5</v>
      </c>
      <c r="D142" s="290">
        <v>37</v>
      </c>
      <c r="E142" s="122" t="s">
        <v>520</v>
      </c>
      <c r="F142" s="1213">
        <v>140800</v>
      </c>
      <c r="G142" s="122" t="s">
        <v>134</v>
      </c>
      <c r="H142" s="122"/>
      <c r="I142" s="122"/>
      <c r="J142" s="122"/>
      <c r="K142" s="1526"/>
      <c r="L142" s="1527"/>
    </row>
    <row r="143" spans="2:12" ht="13.5" thickBot="1">
      <c r="B143" s="1463"/>
      <c r="C143" s="123">
        <v>5</v>
      </c>
      <c r="D143" s="1466" t="str">
        <f>D114</f>
        <v>без э/дв!!!</v>
      </c>
      <c r="E143" s="1467"/>
      <c r="F143" s="1234">
        <v>59500</v>
      </c>
      <c r="G143" s="123" t="s">
        <v>134</v>
      </c>
      <c r="H143" s="123"/>
      <c r="I143" s="123"/>
      <c r="J143" s="123"/>
      <c r="K143" s="1535"/>
      <c r="L143" s="1536"/>
    </row>
    <row r="144" spans="2:12" ht="13.5" thickBot="1">
      <c r="B144" s="1478">
        <v>8</v>
      </c>
      <c r="C144" s="128">
        <v>1</v>
      </c>
      <c r="D144" s="1239">
        <v>11</v>
      </c>
      <c r="E144" s="1468">
        <v>750</v>
      </c>
      <c r="F144" s="128">
        <v>66100</v>
      </c>
      <c r="G144" s="128">
        <v>127100</v>
      </c>
      <c r="H144" s="128">
        <v>119500</v>
      </c>
      <c r="I144" s="128"/>
      <c r="J144" s="128">
        <v>109850</v>
      </c>
      <c r="K144" s="1528">
        <v>70850</v>
      </c>
      <c r="L144" s="1529"/>
    </row>
    <row r="145" spans="2:13" ht="13.5" thickBot="1">
      <c r="B145" s="1480"/>
      <c r="C145" s="1411">
        <v>1</v>
      </c>
      <c r="D145" s="1412">
        <v>15</v>
      </c>
      <c r="E145" s="1469"/>
      <c r="F145" s="122">
        <v>75000</v>
      </c>
      <c r="G145" s="1213">
        <v>137500</v>
      </c>
      <c r="H145" s="122">
        <v>133000</v>
      </c>
      <c r="I145" s="1213"/>
      <c r="J145" s="122">
        <v>123150</v>
      </c>
      <c r="K145" s="1528">
        <v>72500</v>
      </c>
      <c r="L145" s="1529"/>
    </row>
    <row r="146" spans="2:13" ht="13.5" thickBot="1">
      <c r="B146" s="1480"/>
      <c r="C146" s="122">
        <v>1</v>
      </c>
      <c r="D146" s="290">
        <v>18.5</v>
      </c>
      <c r="E146" s="1469"/>
      <c r="F146" s="122">
        <v>96500</v>
      </c>
      <c r="G146" s="122">
        <v>148500</v>
      </c>
      <c r="H146" s="122">
        <v>169700</v>
      </c>
      <c r="I146" s="1213"/>
      <c r="J146" s="122">
        <v>140000</v>
      </c>
      <c r="K146" s="1528">
        <v>90100</v>
      </c>
      <c r="L146" s="1529"/>
    </row>
    <row r="147" spans="2:13" ht="13.5" thickBot="1">
      <c r="B147" s="1480"/>
      <c r="C147" s="122">
        <v>1</v>
      </c>
      <c r="D147" s="290">
        <v>22</v>
      </c>
      <c r="E147" s="1469"/>
      <c r="F147" s="122">
        <v>101600</v>
      </c>
      <c r="G147" s="122">
        <v>153920</v>
      </c>
      <c r="H147" s="122">
        <v>207200</v>
      </c>
      <c r="I147" s="1213"/>
      <c r="J147" s="122">
        <v>145000</v>
      </c>
      <c r="K147" s="1528">
        <v>91170</v>
      </c>
      <c r="L147" s="1529"/>
    </row>
    <row r="148" spans="2:13" ht="13.5" thickBot="1">
      <c r="B148" s="1480"/>
      <c r="C148" s="122">
        <v>1</v>
      </c>
      <c r="D148" s="290">
        <v>30</v>
      </c>
      <c r="E148" s="1470"/>
      <c r="F148" s="122">
        <v>120700</v>
      </c>
      <c r="G148" s="1213">
        <v>170500</v>
      </c>
      <c r="H148" s="122">
        <v>28500</v>
      </c>
      <c r="I148" s="1213"/>
      <c r="J148" s="122">
        <v>185000</v>
      </c>
      <c r="K148" s="1528">
        <v>108800</v>
      </c>
      <c r="L148" s="1529"/>
      <c r="M148" s="538"/>
    </row>
    <row r="149" spans="2:13" ht="13.5" thickBot="1">
      <c r="B149" s="1480"/>
      <c r="C149" s="122">
        <v>1</v>
      </c>
      <c r="D149" s="290">
        <v>30</v>
      </c>
      <c r="E149" s="1455">
        <v>1000</v>
      </c>
      <c r="F149" s="122">
        <v>101000</v>
      </c>
      <c r="G149" s="1213">
        <v>153500</v>
      </c>
      <c r="H149" s="122">
        <v>181220</v>
      </c>
      <c r="I149" s="1213"/>
      <c r="J149" s="122">
        <v>145000</v>
      </c>
      <c r="K149" s="1528">
        <v>97350</v>
      </c>
      <c r="L149" s="1529"/>
    </row>
    <row r="150" spans="2:13" ht="13.5" thickBot="1">
      <c r="B150" s="1480"/>
      <c r="C150" s="122">
        <v>1</v>
      </c>
      <c r="D150" s="290">
        <v>37</v>
      </c>
      <c r="E150" s="1469"/>
      <c r="F150" s="122">
        <v>116000</v>
      </c>
      <c r="G150" s="1213">
        <v>171020</v>
      </c>
      <c r="H150" s="122" t="s">
        <v>134</v>
      </c>
      <c r="I150" s="122" t="s">
        <v>134</v>
      </c>
      <c r="J150" s="122" t="s">
        <v>134</v>
      </c>
      <c r="K150" s="1528">
        <v>106970</v>
      </c>
      <c r="L150" s="1529"/>
    </row>
    <row r="151" spans="2:13" ht="13.5" thickBot="1">
      <c r="B151" s="1479"/>
      <c r="C151" s="1199">
        <v>1</v>
      </c>
      <c r="D151" s="1227">
        <v>45</v>
      </c>
      <c r="E151" s="1470"/>
      <c r="F151" s="1199">
        <v>135500</v>
      </c>
      <c r="G151" s="1228">
        <v>185750</v>
      </c>
      <c r="H151" s="1199" t="s">
        <v>134</v>
      </c>
      <c r="I151" s="1199" t="s">
        <v>134</v>
      </c>
      <c r="J151" s="1199" t="s">
        <v>134</v>
      </c>
      <c r="K151" s="1528">
        <v>124620</v>
      </c>
      <c r="L151" s="1529"/>
    </row>
    <row r="152" spans="2:13" ht="13.5" thickBot="1">
      <c r="B152" s="1485"/>
      <c r="C152" s="123">
        <v>1</v>
      </c>
      <c r="D152" s="1466" t="str">
        <f>D143</f>
        <v>без э/дв!!!</v>
      </c>
      <c r="E152" s="1467"/>
      <c r="F152" s="123">
        <v>35400</v>
      </c>
      <c r="G152" s="123">
        <v>131000</v>
      </c>
      <c r="H152" s="123">
        <v>82500</v>
      </c>
      <c r="I152" s="123"/>
      <c r="J152" s="123">
        <v>42200</v>
      </c>
      <c r="K152" s="1528" t="s">
        <v>134</v>
      </c>
      <c r="L152" s="1529"/>
    </row>
    <row r="153" spans="2:13">
      <c r="B153" s="1556">
        <v>8</v>
      </c>
      <c r="C153" s="1413">
        <v>5</v>
      </c>
      <c r="D153" s="1414">
        <v>3</v>
      </c>
      <c r="E153" s="1413" t="s">
        <v>535</v>
      </c>
      <c r="F153" s="128">
        <v>119720</v>
      </c>
      <c r="G153" s="128" t="s">
        <v>134</v>
      </c>
      <c r="H153" s="128"/>
      <c r="I153" s="128"/>
      <c r="J153" s="128"/>
      <c r="K153" s="1407"/>
      <c r="L153" s="1408"/>
    </row>
    <row r="154" spans="2:13">
      <c r="B154" s="1557"/>
      <c r="C154" s="1415">
        <v>5</v>
      </c>
      <c r="D154" s="1416">
        <v>3</v>
      </c>
      <c r="E154" s="1417" t="s">
        <v>844</v>
      </c>
      <c r="F154" s="1201">
        <v>119250</v>
      </c>
      <c r="G154" s="1201" t="s">
        <v>134</v>
      </c>
      <c r="H154" s="1201"/>
      <c r="I154" s="1201"/>
      <c r="J154" s="1201"/>
      <c r="K154" s="1399"/>
      <c r="L154" s="1400"/>
    </row>
    <row r="155" spans="2:13">
      <c r="B155" s="1557"/>
      <c r="C155" s="1415">
        <v>5</v>
      </c>
      <c r="D155" s="1416">
        <v>4</v>
      </c>
      <c r="E155" s="1411" t="s">
        <v>510</v>
      </c>
      <c r="F155" s="1201">
        <v>123500</v>
      </c>
      <c r="G155" s="1201" t="s">
        <v>134</v>
      </c>
      <c r="H155" s="1201"/>
      <c r="I155" s="1201"/>
      <c r="J155" s="1201"/>
      <c r="K155" s="1399"/>
      <c r="L155" s="1400"/>
    </row>
    <row r="156" spans="2:13">
      <c r="B156" s="1557"/>
      <c r="C156" s="1415">
        <v>5</v>
      </c>
      <c r="D156" s="1416">
        <v>4</v>
      </c>
      <c r="E156" s="1417" t="s">
        <v>817</v>
      </c>
      <c r="F156" s="1201">
        <v>119400</v>
      </c>
      <c r="G156" s="1201" t="s">
        <v>134</v>
      </c>
      <c r="H156" s="1201"/>
      <c r="I156" s="1201"/>
      <c r="J156" s="1201"/>
      <c r="K156" s="1399"/>
      <c r="L156" s="1400"/>
    </row>
    <row r="157" spans="2:13" ht="14.25" customHeight="1">
      <c r="B157" s="1557"/>
      <c r="C157" s="1411">
        <v>5</v>
      </c>
      <c r="D157" s="1412">
        <v>5.5</v>
      </c>
      <c r="E157" s="1411" t="s">
        <v>510</v>
      </c>
      <c r="F157" s="122">
        <v>126920</v>
      </c>
      <c r="G157" s="1201" t="s">
        <v>134</v>
      </c>
      <c r="H157" s="122"/>
      <c r="I157" s="122"/>
      <c r="J157" s="122"/>
      <c r="K157" s="1401"/>
      <c r="L157" s="1402"/>
    </row>
    <row r="158" spans="2:13" ht="14.25" customHeight="1">
      <c r="B158" s="1557"/>
      <c r="C158" s="1411">
        <v>5</v>
      </c>
      <c r="D158" s="1412">
        <v>5.5</v>
      </c>
      <c r="E158" s="1411" t="s">
        <v>817</v>
      </c>
      <c r="F158" s="122">
        <v>124650</v>
      </c>
      <c r="G158" s="1201" t="s">
        <v>134</v>
      </c>
      <c r="H158" s="122"/>
      <c r="I158" s="122"/>
      <c r="J158" s="122"/>
      <c r="K158" s="1401"/>
      <c r="L158" s="1402"/>
    </row>
    <row r="159" spans="2:13" ht="12.75" customHeight="1">
      <c r="B159" s="1557"/>
      <c r="C159" s="1411">
        <v>5</v>
      </c>
      <c r="D159" s="1412">
        <v>7.5</v>
      </c>
      <c r="E159" s="1411" t="s">
        <v>536</v>
      </c>
      <c r="F159" s="122">
        <v>133000</v>
      </c>
      <c r="G159" s="1201" t="s">
        <v>134</v>
      </c>
      <c r="H159" s="122"/>
      <c r="I159" s="122"/>
      <c r="J159" s="122"/>
      <c r="K159" s="1401"/>
      <c r="L159" s="1402"/>
    </row>
    <row r="160" spans="2:13" ht="12.75" customHeight="1">
      <c r="B160" s="1557"/>
      <c r="C160" s="1411">
        <v>5</v>
      </c>
      <c r="D160" s="1412">
        <v>7.5</v>
      </c>
      <c r="E160" s="1411" t="s">
        <v>845</v>
      </c>
      <c r="F160" s="122">
        <v>126850</v>
      </c>
      <c r="G160" s="1201" t="s">
        <v>134</v>
      </c>
      <c r="H160" s="122"/>
      <c r="I160" s="122"/>
      <c r="J160" s="122"/>
      <c r="K160" s="1401"/>
      <c r="L160" s="1402"/>
    </row>
    <row r="161" spans="2:12" ht="12.75" customHeight="1">
      <c r="B161" s="1557"/>
      <c r="C161" s="1411">
        <v>5</v>
      </c>
      <c r="D161" s="1412">
        <v>11</v>
      </c>
      <c r="E161" s="1411" t="s">
        <v>536</v>
      </c>
      <c r="F161" s="122">
        <v>137750</v>
      </c>
      <c r="G161" s="1201" t="s">
        <v>134</v>
      </c>
      <c r="H161" s="122"/>
      <c r="I161" s="122"/>
      <c r="J161" s="122"/>
      <c r="K161" s="1401"/>
      <c r="L161" s="1402"/>
    </row>
    <row r="162" spans="2:12" ht="12.75" customHeight="1">
      <c r="B162" s="1557"/>
      <c r="C162" s="1418">
        <v>5</v>
      </c>
      <c r="D162" s="1419">
        <v>11</v>
      </c>
      <c r="E162" s="1418" t="s">
        <v>845</v>
      </c>
      <c r="F162" s="1199">
        <v>132400</v>
      </c>
      <c r="G162" s="1201" t="s">
        <v>134</v>
      </c>
      <c r="H162" s="1199"/>
      <c r="I162" s="1199"/>
      <c r="J162" s="1199"/>
      <c r="K162" s="1403"/>
      <c r="L162" s="1402"/>
    </row>
    <row r="163" spans="2:12" ht="12.75" customHeight="1">
      <c r="B163" s="1557"/>
      <c r="C163" s="1411">
        <v>5</v>
      </c>
      <c r="D163" s="1412">
        <v>15</v>
      </c>
      <c r="E163" s="1411" t="s">
        <v>490</v>
      </c>
      <c r="F163" s="122">
        <v>146700</v>
      </c>
      <c r="G163" s="1201" t="s">
        <v>134</v>
      </c>
      <c r="H163" s="122"/>
      <c r="I163" s="122"/>
      <c r="J163" s="122"/>
      <c r="K163" s="1401"/>
      <c r="L163" s="1402"/>
    </row>
    <row r="164" spans="2:12" ht="12.75" customHeight="1">
      <c r="B164" s="1557"/>
      <c r="C164" s="122">
        <v>5</v>
      </c>
      <c r="D164" s="290">
        <v>15</v>
      </c>
      <c r="E164" s="1411" t="s">
        <v>513</v>
      </c>
      <c r="F164" s="122">
        <v>136100</v>
      </c>
      <c r="G164" s="1201" t="s">
        <v>134</v>
      </c>
      <c r="H164" s="122"/>
      <c r="I164" s="122"/>
      <c r="J164" s="122"/>
      <c r="K164" s="1401"/>
      <c r="L164" s="1402"/>
    </row>
    <row r="165" spans="2:12">
      <c r="B165" s="1557"/>
      <c r="C165" s="122">
        <v>5</v>
      </c>
      <c r="D165" s="290">
        <v>18.5</v>
      </c>
      <c r="E165" s="1411" t="s">
        <v>499</v>
      </c>
      <c r="F165" s="122">
        <v>168000</v>
      </c>
      <c r="G165" s="1201" t="s">
        <v>134</v>
      </c>
      <c r="H165" s="122"/>
      <c r="I165" s="122"/>
      <c r="J165" s="122"/>
      <c r="K165" s="1401"/>
      <c r="L165" s="1402"/>
    </row>
    <row r="166" spans="2:12">
      <c r="B166" s="1557"/>
      <c r="C166" s="122">
        <v>5</v>
      </c>
      <c r="D166" s="290">
        <v>18.5</v>
      </c>
      <c r="E166" s="1411" t="s">
        <v>846</v>
      </c>
      <c r="F166" s="122">
        <v>144520</v>
      </c>
      <c r="G166" s="1201" t="s">
        <v>134</v>
      </c>
      <c r="H166" s="122"/>
      <c r="I166" s="122"/>
      <c r="J166" s="122"/>
      <c r="K166" s="1401"/>
      <c r="L166" s="1402"/>
    </row>
    <row r="167" spans="2:12">
      <c r="B167" s="1557"/>
      <c r="C167" s="122">
        <v>5</v>
      </c>
      <c r="D167" s="290">
        <v>22</v>
      </c>
      <c r="E167" s="1411" t="s">
        <v>531</v>
      </c>
      <c r="F167" s="122">
        <v>173300</v>
      </c>
      <c r="G167" s="1201" t="s">
        <v>134</v>
      </c>
      <c r="H167" s="122"/>
      <c r="I167" s="122"/>
      <c r="J167" s="122"/>
      <c r="K167" s="1401"/>
      <c r="L167" s="1402"/>
    </row>
    <row r="168" spans="2:12">
      <c r="B168" s="1557"/>
      <c r="C168" s="122">
        <v>5</v>
      </c>
      <c r="D168" s="290">
        <v>22</v>
      </c>
      <c r="E168" s="1411" t="s">
        <v>500</v>
      </c>
      <c r="F168" s="122">
        <v>162650</v>
      </c>
      <c r="G168" s="1201" t="s">
        <v>134</v>
      </c>
      <c r="H168" s="122"/>
      <c r="I168" s="122"/>
      <c r="J168" s="122"/>
      <c r="K168" s="1401"/>
      <c r="L168" s="1402"/>
    </row>
    <row r="169" spans="2:12">
      <c r="B169" s="1557"/>
      <c r="C169" s="122">
        <v>5</v>
      </c>
      <c r="D169" s="290">
        <v>22</v>
      </c>
      <c r="E169" s="1411" t="s">
        <v>807</v>
      </c>
      <c r="F169" s="122">
        <v>140750</v>
      </c>
      <c r="G169" s="1201" t="s">
        <v>134</v>
      </c>
      <c r="H169" s="122"/>
      <c r="I169" s="122"/>
      <c r="J169" s="122"/>
      <c r="K169" s="1401"/>
      <c r="L169" s="1402"/>
    </row>
    <row r="170" spans="2:12">
      <c r="B170" s="1557"/>
      <c r="C170" s="122">
        <v>5</v>
      </c>
      <c r="D170" s="290">
        <v>30</v>
      </c>
      <c r="E170" s="1411" t="s">
        <v>537</v>
      </c>
      <c r="F170" s="122">
        <v>192330</v>
      </c>
      <c r="G170" s="1201" t="s">
        <v>134</v>
      </c>
      <c r="H170" s="122"/>
      <c r="I170" s="122"/>
      <c r="J170" s="122"/>
      <c r="K170" s="1401"/>
      <c r="L170" s="1402"/>
    </row>
    <row r="171" spans="2:12">
      <c r="B171" s="1557"/>
      <c r="C171" s="122">
        <v>5</v>
      </c>
      <c r="D171" s="290">
        <v>30</v>
      </c>
      <c r="E171" s="1411" t="s">
        <v>847</v>
      </c>
      <c r="F171" s="122">
        <v>172700</v>
      </c>
      <c r="G171" s="1201" t="s">
        <v>134</v>
      </c>
      <c r="H171" s="122"/>
      <c r="I171" s="122"/>
      <c r="J171" s="122"/>
      <c r="K171" s="1403"/>
      <c r="L171" s="1404"/>
    </row>
    <row r="172" spans="2:12">
      <c r="B172" s="1557"/>
      <c r="C172" s="122">
        <v>5</v>
      </c>
      <c r="D172" s="290">
        <v>30</v>
      </c>
      <c r="E172" s="1411" t="s">
        <v>848</v>
      </c>
      <c r="F172" s="122">
        <v>151850</v>
      </c>
      <c r="G172" s="1201" t="s">
        <v>134</v>
      </c>
      <c r="H172" s="122"/>
      <c r="I172" s="122"/>
      <c r="J172" s="122"/>
      <c r="K172" s="1403"/>
      <c r="L172" s="1404"/>
    </row>
    <row r="173" spans="2:12">
      <c r="B173" s="1557"/>
      <c r="C173" s="122">
        <v>5</v>
      </c>
      <c r="D173" s="290">
        <v>45</v>
      </c>
      <c r="E173" s="1411" t="s">
        <v>526</v>
      </c>
      <c r="F173" s="122">
        <v>233600</v>
      </c>
      <c r="G173" s="1201" t="s">
        <v>134</v>
      </c>
      <c r="H173" s="122"/>
      <c r="I173" s="122"/>
      <c r="J173" s="122"/>
      <c r="K173" s="1403"/>
      <c r="L173" s="1404"/>
    </row>
    <row r="174" spans="2:12">
      <c r="B174" s="1557"/>
      <c r="C174" s="122">
        <v>5</v>
      </c>
      <c r="D174" s="290">
        <v>45</v>
      </c>
      <c r="E174" s="1411" t="s">
        <v>840</v>
      </c>
      <c r="F174" s="122">
        <v>206850</v>
      </c>
      <c r="G174" s="1201" t="s">
        <v>134</v>
      </c>
      <c r="H174" s="122"/>
      <c r="I174" s="122"/>
      <c r="J174" s="122"/>
      <c r="K174" s="1403"/>
      <c r="L174" s="1404"/>
    </row>
    <row r="175" spans="2:12">
      <c r="B175" s="1557"/>
      <c r="C175" s="122">
        <v>5</v>
      </c>
      <c r="D175" s="290">
        <v>45</v>
      </c>
      <c r="E175" s="1411" t="s">
        <v>849</v>
      </c>
      <c r="F175" s="122">
        <v>178850</v>
      </c>
      <c r="G175" s="1201" t="s">
        <v>134</v>
      </c>
      <c r="H175" s="122"/>
      <c r="I175" s="122"/>
      <c r="J175" s="122"/>
      <c r="K175" s="1403"/>
      <c r="L175" s="1404"/>
    </row>
    <row r="176" spans="2:12">
      <c r="B176" s="1557"/>
      <c r="C176" s="122">
        <v>5</v>
      </c>
      <c r="D176" s="290">
        <v>55</v>
      </c>
      <c r="E176" s="1411" t="s">
        <v>538</v>
      </c>
      <c r="F176" s="122">
        <v>262050</v>
      </c>
      <c r="G176" s="1201" t="s">
        <v>134</v>
      </c>
      <c r="H176" s="122"/>
      <c r="I176" s="122"/>
      <c r="J176" s="122"/>
      <c r="K176" s="1403"/>
      <c r="L176" s="1404"/>
    </row>
    <row r="177" spans="2:12">
      <c r="B177" s="1557"/>
      <c r="C177" s="122">
        <v>5</v>
      </c>
      <c r="D177" s="290">
        <v>55</v>
      </c>
      <c r="E177" s="1411" t="s">
        <v>493</v>
      </c>
      <c r="F177" s="122">
        <v>358500</v>
      </c>
      <c r="G177" s="1201" t="s">
        <v>134</v>
      </c>
      <c r="H177" s="122"/>
      <c r="I177" s="122"/>
      <c r="J177" s="122"/>
      <c r="K177" s="1403"/>
      <c r="L177" s="1404"/>
    </row>
    <row r="178" spans="2:12">
      <c r="B178" s="1557"/>
      <c r="C178" s="122">
        <v>5</v>
      </c>
      <c r="D178" s="290">
        <v>55</v>
      </c>
      <c r="E178" s="1411" t="s">
        <v>850</v>
      </c>
      <c r="F178" s="122">
        <v>186100</v>
      </c>
      <c r="G178" s="1201" t="s">
        <v>134</v>
      </c>
      <c r="H178" s="122"/>
      <c r="I178" s="122"/>
      <c r="J178" s="122"/>
      <c r="K178" s="1403"/>
      <c r="L178" s="1404"/>
    </row>
    <row r="179" spans="2:12">
      <c r="B179" s="1557"/>
      <c r="C179" s="122">
        <v>5</v>
      </c>
      <c r="D179" s="290">
        <v>75</v>
      </c>
      <c r="E179" s="1411" t="s">
        <v>539</v>
      </c>
      <c r="F179" s="122">
        <v>304100</v>
      </c>
      <c r="G179" s="1201" t="s">
        <v>134</v>
      </c>
      <c r="H179" s="122"/>
      <c r="I179" s="122"/>
      <c r="J179" s="122"/>
      <c r="K179" s="1403"/>
      <c r="L179" s="1404"/>
    </row>
    <row r="180" spans="2:12">
      <c r="B180" s="1557"/>
      <c r="C180" s="122">
        <v>5</v>
      </c>
      <c r="D180" s="290">
        <v>75</v>
      </c>
      <c r="E180" s="1411" t="s">
        <v>851</v>
      </c>
      <c r="F180" s="122">
        <v>258000</v>
      </c>
      <c r="G180" s="1201" t="s">
        <v>134</v>
      </c>
      <c r="H180" s="122"/>
      <c r="I180" s="122"/>
      <c r="J180" s="122"/>
      <c r="K180" s="1403"/>
      <c r="L180" s="1404"/>
    </row>
    <row r="181" spans="2:12">
      <c r="B181" s="1557"/>
      <c r="C181" s="122">
        <v>5</v>
      </c>
      <c r="D181" s="290">
        <v>75</v>
      </c>
      <c r="E181" s="1411" t="s">
        <v>852</v>
      </c>
      <c r="F181" s="122">
        <v>223270</v>
      </c>
      <c r="G181" s="1201" t="s">
        <v>134</v>
      </c>
      <c r="H181" s="122"/>
      <c r="I181" s="122"/>
      <c r="J181" s="122"/>
      <c r="K181" s="1401"/>
      <c r="L181" s="1404"/>
    </row>
    <row r="182" spans="2:12" ht="13.5" thickBot="1">
      <c r="B182" s="1558"/>
      <c r="C182" s="1197">
        <v>5</v>
      </c>
      <c r="D182" s="1533" t="str">
        <f>D152</f>
        <v>без э/дв!!!</v>
      </c>
      <c r="E182" s="1534"/>
      <c r="F182" s="1197">
        <v>105000</v>
      </c>
      <c r="G182" s="1197" t="s">
        <v>134</v>
      </c>
      <c r="H182" s="1197"/>
      <c r="I182" s="1197"/>
      <c r="J182" s="1197"/>
      <c r="K182" s="1420"/>
      <c r="L182" s="1406"/>
    </row>
    <row r="183" spans="2:12" hidden="1">
      <c r="B183" s="467"/>
      <c r="C183" s="538"/>
      <c r="D183" s="538"/>
      <c r="E183" s="538"/>
      <c r="F183" s="538"/>
      <c r="G183" s="538"/>
      <c r="H183" s="538"/>
      <c r="I183" s="538"/>
      <c r="J183" s="538"/>
      <c r="K183" s="1259"/>
      <c r="L183" s="1259"/>
    </row>
    <row r="184" spans="2:12" hidden="1">
      <c r="B184" s="467"/>
      <c r="C184" s="538"/>
      <c r="D184" s="538"/>
      <c r="E184" s="538"/>
      <c r="F184" s="538"/>
      <c r="G184" s="538"/>
      <c r="H184" s="538"/>
      <c r="I184" s="538"/>
      <c r="J184" s="538"/>
      <c r="K184" s="1259"/>
      <c r="L184" s="1259"/>
    </row>
    <row r="185" spans="2:12" ht="9.4" hidden="1" customHeight="1" thickBot="1">
      <c r="B185" s="467"/>
      <c r="C185" s="538"/>
      <c r="D185" s="538"/>
      <c r="E185" s="538"/>
      <c r="F185" s="538"/>
      <c r="G185" s="538"/>
      <c r="H185" s="538"/>
      <c r="I185" s="538"/>
      <c r="J185" s="538"/>
      <c r="K185" s="1259"/>
      <c r="L185" s="1259"/>
    </row>
    <row r="186" spans="2:12" ht="11.25" customHeight="1">
      <c r="B186" s="467"/>
      <c r="C186" s="538"/>
      <c r="D186" s="538"/>
      <c r="E186" s="538"/>
      <c r="F186" s="538"/>
      <c r="G186" s="538"/>
      <c r="H186" s="538"/>
      <c r="I186" s="538"/>
      <c r="J186" s="538"/>
      <c r="K186" s="1259"/>
      <c r="L186" s="1259"/>
    </row>
    <row r="187" spans="2:12" ht="7.5" customHeight="1">
      <c r="B187" s="467"/>
      <c r="C187" s="538"/>
      <c r="D187" s="538"/>
      <c r="E187" s="538"/>
      <c r="F187" s="538"/>
      <c r="G187" s="538"/>
      <c r="H187" s="538"/>
      <c r="I187" s="538"/>
      <c r="J187" s="538"/>
      <c r="K187" s="1259"/>
      <c r="L187" s="1259"/>
    </row>
    <row r="188" spans="2:12" ht="9.75" customHeight="1" thickBot="1">
      <c r="B188" s="467"/>
      <c r="C188" s="538"/>
      <c r="D188" s="538"/>
      <c r="E188" s="538"/>
      <c r="F188" s="538"/>
      <c r="G188" s="538"/>
      <c r="H188" s="538"/>
      <c r="I188" s="538"/>
      <c r="J188" s="538"/>
      <c r="K188" s="1259"/>
      <c r="L188" s="1259"/>
    </row>
    <row r="189" spans="2:12">
      <c r="B189" s="1464" t="s">
        <v>1029</v>
      </c>
      <c r="C189" s="1453" t="s">
        <v>137</v>
      </c>
      <c r="D189" s="1453" t="s">
        <v>126</v>
      </c>
      <c r="E189" s="1453"/>
      <c r="F189" s="1530"/>
      <c r="G189" s="1461" t="s">
        <v>733</v>
      </c>
      <c r="H189" s="1453" t="s">
        <v>128</v>
      </c>
      <c r="I189" s="1453"/>
      <c r="J189" s="1453"/>
      <c r="K189" s="1544" t="s">
        <v>646</v>
      </c>
      <c r="L189" s="1545"/>
    </row>
    <row r="190" spans="2:12" ht="34.5" thickBot="1">
      <c r="B190" s="1465"/>
      <c r="C190" s="1454"/>
      <c r="D190" s="1237" t="s">
        <v>132</v>
      </c>
      <c r="E190" s="1237" t="s">
        <v>133</v>
      </c>
      <c r="F190" s="1531"/>
      <c r="G190" s="1532"/>
      <c r="H190" s="1237" t="s">
        <v>734</v>
      </c>
      <c r="I190" s="1237" t="s">
        <v>735</v>
      </c>
      <c r="J190" s="1237" t="s">
        <v>750</v>
      </c>
      <c r="K190" s="1546" t="s">
        <v>659</v>
      </c>
      <c r="L190" s="1547"/>
    </row>
    <row r="191" spans="2:12">
      <c r="B191" s="1456">
        <v>10</v>
      </c>
      <c r="C191" s="128">
        <v>5</v>
      </c>
      <c r="D191" s="1239">
        <v>15</v>
      </c>
      <c r="E191" s="128" t="s">
        <v>540</v>
      </c>
      <c r="F191" s="128">
        <v>190100</v>
      </c>
      <c r="G191" s="128" t="s">
        <v>134</v>
      </c>
      <c r="H191" s="128"/>
      <c r="I191" s="128"/>
      <c r="J191" s="128"/>
      <c r="K191" s="1208"/>
      <c r="L191" s="1408"/>
    </row>
    <row r="192" spans="2:12">
      <c r="B192" s="1457"/>
      <c r="C192" s="122">
        <v>5</v>
      </c>
      <c r="D192" s="290">
        <v>15</v>
      </c>
      <c r="E192" s="122" t="s">
        <v>853</v>
      </c>
      <c r="F192" s="122">
        <v>179500</v>
      </c>
      <c r="G192" s="122" t="s">
        <v>134</v>
      </c>
      <c r="H192" s="122"/>
      <c r="I192" s="122"/>
      <c r="J192" s="122"/>
      <c r="K192" s="1214"/>
      <c r="L192" s="1402"/>
    </row>
    <row r="193" spans="2:12">
      <c r="B193" s="1457"/>
      <c r="C193" s="122">
        <v>5</v>
      </c>
      <c r="D193" s="290">
        <v>18.5</v>
      </c>
      <c r="E193" s="122" t="s">
        <v>541</v>
      </c>
      <c r="F193" s="122">
        <v>211400</v>
      </c>
      <c r="G193" s="122" t="s">
        <v>134</v>
      </c>
      <c r="H193" s="122"/>
      <c r="I193" s="122"/>
      <c r="J193" s="122"/>
      <c r="K193" s="1214"/>
      <c r="L193" s="1402"/>
    </row>
    <row r="194" spans="2:12">
      <c r="B194" s="1457"/>
      <c r="C194" s="122">
        <v>5</v>
      </c>
      <c r="D194" s="290">
        <v>18.5</v>
      </c>
      <c r="E194" s="122" t="s">
        <v>854</v>
      </c>
      <c r="F194" s="122">
        <v>187900</v>
      </c>
      <c r="G194" s="122" t="s">
        <v>134</v>
      </c>
      <c r="H194" s="122"/>
      <c r="I194" s="122"/>
      <c r="J194" s="122"/>
      <c r="K194" s="1214"/>
      <c r="L194" s="1402"/>
    </row>
    <row r="195" spans="2:12">
      <c r="B195" s="1457"/>
      <c r="C195" s="122">
        <v>5</v>
      </c>
      <c r="D195" s="290">
        <v>22</v>
      </c>
      <c r="E195" s="122" t="s">
        <v>536</v>
      </c>
      <c r="F195" s="122">
        <v>216650</v>
      </c>
      <c r="G195" s="122" t="s">
        <v>134</v>
      </c>
      <c r="H195" s="122"/>
      <c r="I195" s="122"/>
      <c r="J195" s="122"/>
      <c r="K195" s="1214"/>
      <c r="L195" s="1402"/>
    </row>
    <row r="196" spans="2:12">
      <c r="B196" s="1457"/>
      <c r="C196" s="122">
        <v>5</v>
      </c>
      <c r="D196" s="290">
        <v>22</v>
      </c>
      <c r="E196" s="122" t="s">
        <v>845</v>
      </c>
      <c r="F196" s="122">
        <v>206000</v>
      </c>
      <c r="G196" s="122" t="s">
        <v>134</v>
      </c>
      <c r="H196" s="122"/>
      <c r="I196" s="122"/>
      <c r="J196" s="122"/>
      <c r="K196" s="1214"/>
      <c r="L196" s="1402"/>
    </row>
    <row r="197" spans="2:12">
      <c r="B197" s="1457"/>
      <c r="C197" s="122">
        <v>5</v>
      </c>
      <c r="D197" s="290">
        <v>30</v>
      </c>
      <c r="E197" s="122" t="s">
        <v>536</v>
      </c>
      <c r="F197" s="122">
        <v>235700</v>
      </c>
      <c r="G197" s="122" t="s">
        <v>134</v>
      </c>
      <c r="H197" s="122"/>
      <c r="I197" s="122"/>
      <c r="J197" s="122"/>
      <c r="K197" s="1214"/>
      <c r="L197" s="1402"/>
    </row>
    <row r="198" spans="2:12">
      <c r="B198" s="1457"/>
      <c r="C198" s="122">
        <v>5</v>
      </c>
      <c r="D198" s="290">
        <v>30</v>
      </c>
      <c r="E198" s="122" t="s">
        <v>845</v>
      </c>
      <c r="F198" s="122">
        <v>216100</v>
      </c>
      <c r="G198" s="122" t="s">
        <v>134</v>
      </c>
      <c r="H198" s="122"/>
      <c r="I198" s="122"/>
      <c r="J198" s="122"/>
      <c r="K198" s="1214"/>
      <c r="L198" s="1402"/>
    </row>
    <row r="199" spans="2:12">
      <c r="B199" s="1457"/>
      <c r="C199" s="122">
        <v>5</v>
      </c>
      <c r="D199" s="290">
        <v>37</v>
      </c>
      <c r="E199" s="122" t="s">
        <v>542</v>
      </c>
      <c r="F199" s="122">
        <v>258500</v>
      </c>
      <c r="G199" s="122" t="s">
        <v>134</v>
      </c>
      <c r="H199" s="122"/>
      <c r="I199" s="122"/>
      <c r="J199" s="122"/>
      <c r="K199" s="1214"/>
      <c r="L199" s="1402"/>
    </row>
    <row r="200" spans="2:12">
      <c r="B200" s="1457"/>
      <c r="C200" s="122">
        <v>5</v>
      </c>
      <c r="D200" s="290">
        <v>37</v>
      </c>
      <c r="E200" s="122" t="s">
        <v>855</v>
      </c>
      <c r="F200" s="122">
        <v>231000</v>
      </c>
      <c r="G200" s="122" t="s">
        <v>134</v>
      </c>
      <c r="H200" s="122"/>
      <c r="I200" s="122"/>
      <c r="J200" s="122"/>
      <c r="K200" s="1214"/>
      <c r="L200" s="1402"/>
    </row>
    <row r="201" spans="2:12">
      <c r="B201" s="1457"/>
      <c r="C201" s="122">
        <v>5</v>
      </c>
      <c r="D201" s="290">
        <v>45</v>
      </c>
      <c r="E201" s="122" t="s">
        <v>542</v>
      </c>
      <c r="F201" s="122">
        <v>277000</v>
      </c>
      <c r="G201" s="122" t="s">
        <v>134</v>
      </c>
      <c r="H201" s="122"/>
      <c r="I201" s="122"/>
      <c r="J201" s="122"/>
      <c r="K201" s="1214"/>
      <c r="L201" s="1402"/>
    </row>
    <row r="202" spans="2:12">
      <c r="B202" s="1457"/>
      <c r="C202" s="122">
        <v>5</v>
      </c>
      <c r="D202" s="290">
        <v>45</v>
      </c>
      <c r="E202" s="122" t="s">
        <v>855</v>
      </c>
      <c r="F202" s="122">
        <v>250200</v>
      </c>
      <c r="G202" s="122" t="s">
        <v>134</v>
      </c>
      <c r="H202" s="122"/>
      <c r="I202" s="122"/>
      <c r="J202" s="122"/>
      <c r="K202" s="1214"/>
      <c r="L202" s="1402"/>
    </row>
    <row r="203" spans="2:12">
      <c r="B203" s="1457"/>
      <c r="C203" s="122">
        <v>5</v>
      </c>
      <c r="D203" s="290">
        <v>55</v>
      </c>
      <c r="E203" s="122" t="s">
        <v>543</v>
      </c>
      <c r="F203" s="122">
        <v>305400</v>
      </c>
      <c r="G203" s="122" t="s">
        <v>134</v>
      </c>
      <c r="H203" s="122"/>
      <c r="I203" s="122"/>
      <c r="J203" s="122"/>
      <c r="K203" s="1211"/>
      <c r="L203" s="1400"/>
    </row>
    <row r="204" spans="2:12">
      <c r="B204" s="1457"/>
      <c r="C204" s="122">
        <v>5</v>
      </c>
      <c r="D204" s="290">
        <v>55</v>
      </c>
      <c r="E204" s="122" t="s">
        <v>856</v>
      </c>
      <c r="F204" s="122">
        <v>268550</v>
      </c>
      <c r="G204" s="122" t="s">
        <v>134</v>
      </c>
      <c r="H204" s="122"/>
      <c r="I204" s="122"/>
      <c r="J204" s="122"/>
      <c r="K204" s="1219"/>
      <c r="L204" s="1404"/>
    </row>
    <row r="205" spans="2:12">
      <c r="B205" s="1457"/>
      <c r="C205" s="122">
        <v>5</v>
      </c>
      <c r="D205" s="290">
        <v>55</v>
      </c>
      <c r="E205" s="122" t="s">
        <v>857</v>
      </c>
      <c r="F205" s="122">
        <v>229450</v>
      </c>
      <c r="G205" s="122" t="s">
        <v>134</v>
      </c>
      <c r="H205" s="122"/>
      <c r="I205" s="122"/>
      <c r="J205" s="122"/>
      <c r="K205" s="1219"/>
      <c r="L205" s="1404"/>
    </row>
    <row r="206" spans="2:12">
      <c r="B206" s="1457"/>
      <c r="C206" s="122">
        <v>5</v>
      </c>
      <c r="D206" s="290">
        <v>75</v>
      </c>
      <c r="E206" s="122" t="s">
        <v>544</v>
      </c>
      <c r="F206" s="122">
        <v>347450</v>
      </c>
      <c r="G206" s="122" t="s">
        <v>134</v>
      </c>
      <c r="H206" s="122"/>
      <c r="I206" s="122"/>
      <c r="J206" s="122"/>
      <c r="K206" s="1219"/>
      <c r="L206" s="1404"/>
    </row>
    <row r="207" spans="2:12">
      <c r="B207" s="1457"/>
      <c r="C207" s="122">
        <v>5</v>
      </c>
      <c r="D207" s="290">
        <v>75</v>
      </c>
      <c r="E207" s="122" t="s">
        <v>858</v>
      </c>
      <c r="F207" s="122">
        <v>301350</v>
      </c>
      <c r="G207" s="122" t="s">
        <v>134</v>
      </c>
      <c r="H207" s="122"/>
      <c r="I207" s="122"/>
      <c r="J207" s="122"/>
      <c r="K207" s="1219"/>
      <c r="L207" s="1404"/>
    </row>
    <row r="208" spans="2:12">
      <c r="B208" s="1457"/>
      <c r="C208" s="122">
        <v>5</v>
      </c>
      <c r="D208" s="290">
        <v>75</v>
      </c>
      <c r="E208" s="122" t="s">
        <v>859</v>
      </c>
      <c r="F208" s="122">
        <v>266650</v>
      </c>
      <c r="G208" s="122" t="s">
        <v>134</v>
      </c>
      <c r="H208" s="122"/>
      <c r="I208" s="122"/>
      <c r="J208" s="122"/>
      <c r="K208" s="1219"/>
      <c r="L208" s="1404"/>
    </row>
    <row r="209" spans="2:12" ht="13.5" thickBot="1">
      <c r="B209" s="1463"/>
      <c r="C209" s="123">
        <v>5</v>
      </c>
      <c r="D209" s="1452" t="str">
        <f>D182</f>
        <v>без э/дв!!!</v>
      </c>
      <c r="E209" s="1452"/>
      <c r="F209" s="123">
        <v>148100</v>
      </c>
      <c r="G209" s="123" t="s">
        <v>134</v>
      </c>
      <c r="H209" s="123"/>
      <c r="I209" s="123"/>
      <c r="J209" s="123"/>
      <c r="K209" s="1216"/>
      <c r="L209" s="1406"/>
    </row>
    <row r="210" spans="2:12">
      <c r="B210" s="1522">
        <v>12.5</v>
      </c>
      <c r="C210" s="1201">
        <v>5</v>
      </c>
      <c r="D210" s="1240">
        <v>11</v>
      </c>
      <c r="E210" s="122" t="s">
        <v>545</v>
      </c>
      <c r="F210" s="1201">
        <v>268500</v>
      </c>
      <c r="G210" s="1201" t="s">
        <v>134</v>
      </c>
      <c r="H210" s="1201"/>
      <c r="I210" s="1201"/>
      <c r="J210" s="1201"/>
      <c r="K210" s="1211"/>
      <c r="L210" s="1400"/>
    </row>
    <row r="211" spans="2:12">
      <c r="B211" s="1522"/>
      <c r="C211" s="1201">
        <v>5</v>
      </c>
      <c r="D211" s="1240">
        <v>11</v>
      </c>
      <c r="E211" s="122" t="s">
        <v>860</v>
      </c>
      <c r="F211" s="1201">
        <v>263150</v>
      </c>
      <c r="G211" s="1201" t="s">
        <v>134</v>
      </c>
      <c r="H211" s="1201"/>
      <c r="I211" s="1201"/>
      <c r="J211" s="1201"/>
      <c r="K211" s="1211"/>
      <c r="L211" s="1400"/>
    </row>
    <row r="212" spans="2:12">
      <c r="B212" s="1480"/>
      <c r="C212" s="122">
        <v>5</v>
      </c>
      <c r="D212" s="290">
        <v>15</v>
      </c>
      <c r="E212" s="122" t="s">
        <v>546</v>
      </c>
      <c r="F212" s="122">
        <v>277500</v>
      </c>
      <c r="G212" s="1201" t="s">
        <v>134</v>
      </c>
      <c r="H212" s="122"/>
      <c r="I212" s="122"/>
      <c r="J212" s="122"/>
      <c r="K212" s="1214"/>
      <c r="L212" s="1402"/>
    </row>
    <row r="213" spans="2:12">
      <c r="B213" s="1480"/>
      <c r="C213" s="122">
        <v>5</v>
      </c>
      <c r="D213" s="290">
        <v>15</v>
      </c>
      <c r="E213" s="122" t="s">
        <v>861</v>
      </c>
      <c r="F213" s="122">
        <v>266900</v>
      </c>
      <c r="G213" s="1201" t="s">
        <v>134</v>
      </c>
      <c r="H213" s="122"/>
      <c r="I213" s="122"/>
      <c r="J213" s="122"/>
      <c r="K213" s="1214"/>
      <c r="L213" s="1402"/>
    </row>
    <row r="214" spans="2:12">
      <c r="B214" s="1480"/>
      <c r="C214" s="122">
        <v>5</v>
      </c>
      <c r="D214" s="290">
        <v>18.5</v>
      </c>
      <c r="E214" s="122" t="s">
        <v>546</v>
      </c>
      <c r="F214" s="122">
        <v>298800</v>
      </c>
      <c r="G214" s="1201" t="s">
        <v>134</v>
      </c>
      <c r="H214" s="122"/>
      <c r="I214" s="122"/>
      <c r="J214" s="122"/>
      <c r="K214" s="1214"/>
      <c r="L214" s="1402"/>
    </row>
    <row r="215" spans="2:12">
      <c r="B215" s="1480"/>
      <c r="C215" s="122">
        <v>5</v>
      </c>
      <c r="D215" s="290">
        <v>18.5</v>
      </c>
      <c r="E215" s="122" t="s">
        <v>861</v>
      </c>
      <c r="F215" s="122">
        <v>275300</v>
      </c>
      <c r="G215" s="1201" t="s">
        <v>134</v>
      </c>
      <c r="H215" s="122"/>
      <c r="I215" s="122"/>
      <c r="J215" s="122"/>
      <c r="K215" s="1214"/>
      <c r="L215" s="1402"/>
    </row>
    <row r="216" spans="2:12">
      <c r="B216" s="1480"/>
      <c r="C216" s="122">
        <v>5</v>
      </c>
      <c r="D216" s="290">
        <v>22</v>
      </c>
      <c r="E216" s="122" t="s">
        <v>534</v>
      </c>
      <c r="F216" s="122">
        <v>304000</v>
      </c>
      <c r="G216" s="1201" t="s">
        <v>134</v>
      </c>
      <c r="H216" s="122"/>
      <c r="I216" s="122"/>
      <c r="J216" s="122"/>
      <c r="K216" s="1214"/>
      <c r="L216" s="1402"/>
    </row>
    <row r="217" spans="2:12">
      <c r="B217" s="1480"/>
      <c r="C217" s="122">
        <v>5</v>
      </c>
      <c r="D217" s="290">
        <v>22</v>
      </c>
      <c r="E217" s="122" t="s">
        <v>862</v>
      </c>
      <c r="F217" s="122">
        <v>293450</v>
      </c>
      <c r="G217" s="1201" t="s">
        <v>134</v>
      </c>
      <c r="H217" s="122"/>
      <c r="I217" s="122"/>
      <c r="J217" s="122"/>
      <c r="K217" s="1214"/>
      <c r="L217" s="1402"/>
    </row>
    <row r="218" spans="2:12">
      <c r="B218" s="1480"/>
      <c r="C218" s="122">
        <v>5</v>
      </c>
      <c r="D218" s="290">
        <v>30</v>
      </c>
      <c r="E218" s="122" t="s">
        <v>540</v>
      </c>
      <c r="F218" s="122">
        <v>323100</v>
      </c>
      <c r="G218" s="1201" t="s">
        <v>134</v>
      </c>
      <c r="H218" s="122"/>
      <c r="I218" s="122"/>
      <c r="J218" s="122"/>
      <c r="K218" s="1214"/>
      <c r="L218" s="1402"/>
    </row>
    <row r="219" spans="2:12">
      <c r="B219" s="1480"/>
      <c r="C219" s="122">
        <v>5</v>
      </c>
      <c r="D219" s="290">
        <v>30</v>
      </c>
      <c r="E219" s="122" t="s">
        <v>853</v>
      </c>
      <c r="F219" s="122">
        <v>303500</v>
      </c>
      <c r="G219" s="1201" t="s">
        <v>134</v>
      </c>
      <c r="H219" s="122"/>
      <c r="I219" s="122"/>
      <c r="J219" s="122"/>
      <c r="K219" s="1214"/>
      <c r="L219" s="1402"/>
    </row>
    <row r="220" spans="2:12">
      <c r="B220" s="1480"/>
      <c r="C220" s="122">
        <v>5</v>
      </c>
      <c r="D220" s="290">
        <v>37</v>
      </c>
      <c r="E220" s="122" t="s">
        <v>540</v>
      </c>
      <c r="F220" s="122">
        <v>346000</v>
      </c>
      <c r="G220" s="1201" t="s">
        <v>134</v>
      </c>
      <c r="H220" s="122"/>
      <c r="I220" s="122"/>
      <c r="J220" s="122"/>
      <c r="K220" s="1214"/>
      <c r="L220" s="1402"/>
    </row>
    <row r="221" spans="2:12">
      <c r="B221" s="1480"/>
      <c r="C221" s="122">
        <v>5</v>
      </c>
      <c r="D221" s="290">
        <v>37</v>
      </c>
      <c r="E221" s="122" t="s">
        <v>853</v>
      </c>
      <c r="F221" s="122">
        <v>318330</v>
      </c>
      <c r="G221" s="1201" t="s">
        <v>134</v>
      </c>
      <c r="H221" s="122"/>
      <c r="I221" s="122"/>
      <c r="J221" s="122"/>
      <c r="K221" s="1214"/>
      <c r="L221" s="1402"/>
    </row>
    <row r="222" spans="2:12">
      <c r="B222" s="1480"/>
      <c r="C222" s="122">
        <v>5</v>
      </c>
      <c r="D222" s="290">
        <v>45</v>
      </c>
      <c r="E222" s="122" t="s">
        <v>510</v>
      </c>
      <c r="F222" s="122">
        <v>364400</v>
      </c>
      <c r="G222" s="1201" t="s">
        <v>134</v>
      </c>
      <c r="H222" s="122"/>
      <c r="I222" s="122"/>
      <c r="J222" s="122"/>
      <c r="K222" s="1214"/>
      <c r="L222" s="1402"/>
    </row>
    <row r="223" spans="2:12">
      <c r="B223" s="1480"/>
      <c r="C223" s="122">
        <v>5</v>
      </c>
      <c r="D223" s="290">
        <v>45</v>
      </c>
      <c r="E223" s="122" t="s">
        <v>817</v>
      </c>
      <c r="F223" s="122">
        <v>337600</v>
      </c>
      <c r="G223" s="1201" t="s">
        <v>134</v>
      </c>
      <c r="H223" s="122"/>
      <c r="I223" s="122"/>
      <c r="J223" s="122"/>
      <c r="K223" s="1214"/>
      <c r="L223" s="1402"/>
    </row>
    <row r="224" spans="2:12">
      <c r="B224" s="1480"/>
      <c r="C224" s="122">
        <v>5</v>
      </c>
      <c r="D224" s="290">
        <v>55</v>
      </c>
      <c r="E224" s="122" t="s">
        <v>510</v>
      </c>
      <c r="F224" s="122">
        <v>392820</v>
      </c>
      <c r="G224" s="1201" t="s">
        <v>134</v>
      </c>
      <c r="H224" s="122"/>
      <c r="I224" s="122"/>
      <c r="J224" s="122"/>
      <c r="K224" s="1214"/>
      <c r="L224" s="1402"/>
    </row>
    <row r="225" spans="2:19">
      <c r="B225" s="1479"/>
      <c r="C225" s="1199">
        <v>5</v>
      </c>
      <c r="D225" s="290">
        <v>55</v>
      </c>
      <c r="E225" s="122" t="s">
        <v>817</v>
      </c>
      <c r="F225" s="1199">
        <v>355950</v>
      </c>
      <c r="G225" s="1201" t="s">
        <v>134</v>
      </c>
      <c r="H225" s="1199"/>
      <c r="I225" s="1199"/>
      <c r="J225" s="1199"/>
      <c r="K225" s="1219"/>
      <c r="L225" s="1404"/>
    </row>
    <row r="226" spans="2:19">
      <c r="B226" s="1479"/>
      <c r="C226" s="1199">
        <v>5</v>
      </c>
      <c r="D226" s="290">
        <v>75</v>
      </c>
      <c r="E226" s="122" t="s">
        <v>498</v>
      </c>
      <c r="F226" s="1199">
        <v>434850</v>
      </c>
      <c r="G226" s="1201" t="s">
        <v>134</v>
      </c>
      <c r="H226" s="1199"/>
      <c r="I226" s="1199"/>
      <c r="J226" s="1199"/>
      <c r="K226" s="1219"/>
      <c r="L226" s="1404"/>
    </row>
    <row r="227" spans="2:19">
      <c r="B227" s="1479"/>
      <c r="C227" s="1199">
        <v>5</v>
      </c>
      <c r="D227" s="290">
        <v>75</v>
      </c>
      <c r="E227" s="122" t="s">
        <v>819</v>
      </c>
      <c r="F227" s="1199">
        <v>388750</v>
      </c>
      <c r="G227" s="1201" t="s">
        <v>134</v>
      </c>
      <c r="H227" s="1199"/>
      <c r="I227" s="1199"/>
      <c r="J227" s="1199"/>
      <c r="K227" s="1219"/>
      <c r="L227" s="1404"/>
    </row>
    <row r="228" spans="2:19">
      <c r="B228" s="1479"/>
      <c r="C228" s="1199">
        <v>5</v>
      </c>
      <c r="D228" s="290">
        <v>90</v>
      </c>
      <c r="E228" s="122" t="s">
        <v>547</v>
      </c>
      <c r="F228" s="1199" t="s">
        <v>134</v>
      </c>
      <c r="G228" s="1201" t="s">
        <v>134</v>
      </c>
      <c r="H228" s="1199"/>
      <c r="I228" s="1199"/>
      <c r="J228" s="1199"/>
      <c r="K228" s="1219"/>
      <c r="L228" s="1404"/>
    </row>
    <row r="229" spans="2:19">
      <c r="B229" s="1479"/>
      <c r="C229" s="1199">
        <v>5</v>
      </c>
      <c r="D229" s="290">
        <v>110</v>
      </c>
      <c r="E229" s="122" t="s">
        <v>548</v>
      </c>
      <c r="F229" s="1199" t="s">
        <v>134</v>
      </c>
      <c r="G229" s="1199" t="s">
        <v>134</v>
      </c>
      <c r="H229" s="1199"/>
      <c r="I229" s="1199"/>
      <c r="J229" s="1199"/>
      <c r="K229" s="1219"/>
      <c r="L229" s="1404"/>
    </row>
    <row r="230" spans="2:19" ht="13.5" thickBot="1">
      <c r="B230" s="1485"/>
      <c r="C230" s="123">
        <v>5</v>
      </c>
      <c r="D230" s="1533" t="s">
        <v>446</v>
      </c>
      <c r="E230" s="1534"/>
      <c r="F230" s="123">
        <v>235500</v>
      </c>
      <c r="G230" s="123" t="s">
        <v>134</v>
      </c>
      <c r="H230" s="123"/>
      <c r="I230" s="123"/>
      <c r="J230" s="123"/>
      <c r="K230" s="1216"/>
      <c r="L230" s="1406"/>
    </row>
    <row r="231" spans="2:19" s="1421" customFormat="1">
      <c r="B231" s="1552" t="s">
        <v>448</v>
      </c>
      <c r="C231" s="1552"/>
      <c r="D231" s="1552"/>
      <c r="E231" s="1552"/>
      <c r="F231" s="1552"/>
      <c r="G231" s="1552"/>
      <c r="H231" s="1552"/>
      <c r="I231" s="1552"/>
      <c r="J231" s="1552"/>
      <c r="K231" s="1552"/>
      <c r="L231" s="1552"/>
      <c r="N231" s="1301"/>
      <c r="O231" s="1301"/>
      <c r="P231" s="1301"/>
      <c r="Q231" s="1301"/>
      <c r="R231" s="1301"/>
      <c r="S231" s="1301"/>
    </row>
    <row r="232" spans="2:19" ht="6.75" customHeight="1">
      <c r="B232" s="1542"/>
      <c r="C232" s="1542"/>
      <c r="D232" s="1542"/>
      <c r="E232" s="1542"/>
      <c r="F232" s="1542"/>
      <c r="G232" s="1542"/>
      <c r="H232" s="1542"/>
      <c r="I232" s="1542"/>
      <c r="J232" s="1542"/>
      <c r="K232" s="1542"/>
      <c r="L232" s="1542"/>
    </row>
    <row r="233" spans="2:19" ht="13.5" customHeight="1">
      <c r="B233" s="1561" t="s">
        <v>907</v>
      </c>
      <c r="C233" s="1561"/>
      <c r="D233" s="1561"/>
      <c r="E233" s="1561"/>
      <c r="F233" s="1561"/>
      <c r="G233" s="1561" t="s">
        <v>908</v>
      </c>
      <c r="H233" s="1561"/>
      <c r="I233" s="1561"/>
      <c r="J233" s="1561"/>
      <c r="K233" s="1561"/>
      <c r="L233" s="1561"/>
    </row>
    <row r="234" spans="2:19" ht="3.75" customHeight="1" thickBot="1">
      <c r="B234" s="1302"/>
      <c r="C234" s="1302"/>
      <c r="D234" s="1302"/>
      <c r="E234" s="1302"/>
      <c r="F234" s="1302"/>
      <c r="G234" s="1204"/>
      <c r="H234" s="1422"/>
      <c r="I234" s="1422"/>
      <c r="J234" s="1422"/>
      <c r="K234" s="1422"/>
      <c r="L234" s="1422"/>
    </row>
    <row r="235" spans="2:19" ht="13.5" customHeight="1">
      <c r="B235" s="1548" t="s">
        <v>148</v>
      </c>
      <c r="C235" s="1530" t="s">
        <v>138</v>
      </c>
      <c r="D235" s="1530"/>
      <c r="E235" s="1550" t="s">
        <v>739</v>
      </c>
      <c r="F235" s="1540" t="s">
        <v>740</v>
      </c>
      <c r="G235" s="1548" t="s">
        <v>1031</v>
      </c>
      <c r="H235" s="1461" t="s">
        <v>741</v>
      </c>
      <c r="I235" s="1530" t="s">
        <v>138</v>
      </c>
      <c r="J235" s="1530"/>
      <c r="K235" s="1563" t="s">
        <v>739</v>
      </c>
      <c r="L235" s="1553" t="s">
        <v>733</v>
      </c>
    </row>
    <row r="236" spans="2:19" ht="20.25" customHeight="1" thickBot="1">
      <c r="B236" s="1549"/>
      <c r="C236" s="1397" t="s">
        <v>132</v>
      </c>
      <c r="D236" s="1397" t="s">
        <v>139</v>
      </c>
      <c r="E236" s="1551"/>
      <c r="F236" s="1541"/>
      <c r="G236" s="1549"/>
      <c r="H236" s="1532"/>
      <c r="I236" s="1394" t="s">
        <v>132</v>
      </c>
      <c r="J236" s="1394" t="s">
        <v>133</v>
      </c>
      <c r="K236" s="1564"/>
      <c r="L236" s="1554"/>
    </row>
    <row r="237" spans="2:19">
      <c r="B237" s="1559" t="s">
        <v>140</v>
      </c>
      <c r="C237" s="128">
        <v>0.75</v>
      </c>
      <c r="D237" s="1565">
        <v>3000</v>
      </c>
      <c r="E237" s="128">
        <v>24960</v>
      </c>
      <c r="F237" s="1308">
        <v>33810</v>
      </c>
      <c r="G237" s="1539" t="s">
        <v>729</v>
      </c>
      <c r="H237" s="1249">
        <v>5</v>
      </c>
      <c r="I237" s="1249">
        <v>18.5</v>
      </c>
      <c r="J237" s="1249" t="s">
        <v>549</v>
      </c>
      <c r="K237" s="1249">
        <v>220900</v>
      </c>
      <c r="L237" s="1209" t="s">
        <v>134</v>
      </c>
    </row>
    <row r="238" spans="2:19">
      <c r="B238" s="1560"/>
      <c r="C238" s="122">
        <v>1.1000000000000001</v>
      </c>
      <c r="D238" s="1566"/>
      <c r="E238" s="122">
        <v>25080</v>
      </c>
      <c r="F238" s="317">
        <v>34320</v>
      </c>
      <c r="G238" s="1538"/>
      <c r="H238" s="1222">
        <v>5</v>
      </c>
      <c r="I238" s="1232">
        <v>22</v>
      </c>
      <c r="J238" s="1222" t="s">
        <v>934</v>
      </c>
      <c r="K238" s="1222">
        <v>225700</v>
      </c>
      <c r="L238" s="1215" t="s">
        <v>134</v>
      </c>
    </row>
    <row r="239" spans="2:19" ht="12.75" customHeight="1">
      <c r="B239" s="1423" t="s">
        <v>141</v>
      </c>
      <c r="C239" s="122">
        <v>2.2000000000000002</v>
      </c>
      <c r="D239" s="122">
        <v>3000</v>
      </c>
      <c r="E239" s="122">
        <v>26380</v>
      </c>
      <c r="F239" s="317">
        <v>37170</v>
      </c>
      <c r="G239" s="1538"/>
      <c r="H239" s="1222">
        <v>5</v>
      </c>
      <c r="I239" s="1232">
        <v>30</v>
      </c>
      <c r="J239" s="1222" t="s">
        <v>935</v>
      </c>
      <c r="K239" s="1222">
        <v>236200</v>
      </c>
      <c r="L239" s="1215" t="s">
        <v>134</v>
      </c>
    </row>
    <row r="240" spans="2:19" ht="12.75" customHeight="1">
      <c r="B240" s="1423" t="s">
        <v>142</v>
      </c>
      <c r="C240" s="290">
        <v>11</v>
      </c>
      <c r="D240" s="122">
        <v>1500</v>
      </c>
      <c r="E240" s="122">
        <v>61300</v>
      </c>
      <c r="F240" s="317">
        <v>82500</v>
      </c>
      <c r="G240" s="1538"/>
      <c r="H240" s="1222">
        <v>5</v>
      </c>
      <c r="I240" s="1232">
        <v>45</v>
      </c>
      <c r="J240" s="1222" t="s">
        <v>936</v>
      </c>
      <c r="K240" s="1222">
        <v>265900</v>
      </c>
      <c r="L240" s="1215" t="s">
        <v>134</v>
      </c>
    </row>
    <row r="241" spans="2:12" ht="12.75" customHeight="1" thickBot="1">
      <c r="B241" s="1423" t="s">
        <v>143</v>
      </c>
      <c r="C241" s="290">
        <v>11</v>
      </c>
      <c r="D241" s="122">
        <v>1500</v>
      </c>
      <c r="E241" s="122">
        <v>67200</v>
      </c>
      <c r="F241" s="317">
        <v>89600</v>
      </c>
      <c r="G241" s="1555"/>
      <c r="H241" s="123">
        <v>5</v>
      </c>
      <c r="I241" s="1452" t="s">
        <v>446</v>
      </c>
      <c r="J241" s="1452"/>
      <c r="K241" s="1242">
        <v>158200</v>
      </c>
      <c r="L241" s="1224" t="s">
        <v>134</v>
      </c>
    </row>
    <row r="242" spans="2:12" ht="12.75" customHeight="1">
      <c r="B242" s="1423" t="s">
        <v>144</v>
      </c>
      <c r="C242" s="290">
        <v>4</v>
      </c>
      <c r="D242" s="122">
        <v>3000</v>
      </c>
      <c r="E242" s="122">
        <v>30670</v>
      </c>
      <c r="F242" s="317">
        <v>53700</v>
      </c>
      <c r="G242" s="1539" t="s">
        <v>730</v>
      </c>
      <c r="H242" s="1249">
        <v>5</v>
      </c>
      <c r="I242" s="1424">
        <v>30</v>
      </c>
      <c r="J242" s="1249" t="s">
        <v>551</v>
      </c>
      <c r="K242" s="1249">
        <v>282000</v>
      </c>
      <c r="L242" s="1209" t="s">
        <v>134</v>
      </c>
    </row>
    <row r="243" spans="2:12" ht="13.5" customHeight="1">
      <c r="B243" s="1423" t="s">
        <v>145</v>
      </c>
      <c r="C243" s="290">
        <v>11</v>
      </c>
      <c r="D243" s="1472">
        <v>1500</v>
      </c>
      <c r="E243" s="122">
        <v>61300</v>
      </c>
      <c r="F243" s="317">
        <v>82500</v>
      </c>
      <c r="G243" s="1538"/>
      <c r="H243" s="1222">
        <v>5</v>
      </c>
      <c r="I243" s="1232">
        <v>45</v>
      </c>
      <c r="J243" s="1222" t="s">
        <v>552</v>
      </c>
      <c r="K243" s="1222">
        <v>313300</v>
      </c>
      <c r="L243" s="1215" t="s">
        <v>134</v>
      </c>
    </row>
    <row r="244" spans="2:12" ht="12.75" customHeight="1">
      <c r="B244" s="1423" t="s">
        <v>146</v>
      </c>
      <c r="C244" s="290">
        <v>15</v>
      </c>
      <c r="D244" s="1472"/>
      <c r="E244" s="122">
        <v>80460</v>
      </c>
      <c r="F244" s="317">
        <v>101060</v>
      </c>
      <c r="G244" s="1538"/>
      <c r="H244" s="1222">
        <v>5</v>
      </c>
      <c r="I244" s="1232">
        <v>55</v>
      </c>
      <c r="J244" s="1222" t="s">
        <v>552</v>
      </c>
      <c r="K244" s="1222">
        <v>324000</v>
      </c>
      <c r="L244" s="1215" t="s">
        <v>134</v>
      </c>
    </row>
    <row r="245" spans="2:12" ht="13.5" thickBot="1">
      <c r="B245" s="1562" t="s">
        <v>147</v>
      </c>
      <c r="C245" s="290">
        <v>15</v>
      </c>
      <c r="D245" s="1472">
        <v>1500</v>
      </c>
      <c r="E245" s="122">
        <v>84210</v>
      </c>
      <c r="F245" s="317">
        <v>103100</v>
      </c>
      <c r="G245" s="1555"/>
      <c r="H245" s="123">
        <v>5</v>
      </c>
      <c r="I245" s="1452" t="s">
        <v>446</v>
      </c>
      <c r="J245" s="1452"/>
      <c r="K245" s="1242">
        <v>219000</v>
      </c>
      <c r="L245" s="1224" t="s">
        <v>134</v>
      </c>
    </row>
    <row r="246" spans="2:12">
      <c r="B246" s="1562"/>
      <c r="C246" s="122">
        <v>18.5</v>
      </c>
      <c r="D246" s="1472"/>
      <c r="E246" s="122">
        <v>86420</v>
      </c>
      <c r="F246" s="317">
        <v>107800</v>
      </c>
      <c r="G246" s="1425" t="s">
        <v>1059</v>
      </c>
    </row>
    <row r="247" spans="2:12" ht="12.75" customHeight="1" thickBot="1">
      <c r="B247" s="1426" t="s">
        <v>165</v>
      </c>
      <c r="C247" s="1257">
        <v>30</v>
      </c>
      <c r="D247" s="123">
        <v>1500</v>
      </c>
      <c r="E247" s="123">
        <v>113720</v>
      </c>
      <c r="F247" s="1312">
        <v>144240</v>
      </c>
      <c r="G247" s="1425" t="s">
        <v>1060</v>
      </c>
    </row>
    <row r="248" spans="2:12" ht="13.5">
      <c r="B248" s="1204"/>
      <c r="C248" s="1204"/>
      <c r="D248" s="1204"/>
      <c r="G248" s="538"/>
      <c r="H248" s="1427"/>
      <c r="I248" s="1427"/>
      <c r="J248" s="1427"/>
      <c r="K248" s="1427"/>
      <c r="L248" s="1204"/>
    </row>
    <row r="249" spans="2:12">
      <c r="B249" s="1204"/>
      <c r="C249" s="1204"/>
      <c r="D249" s="1204"/>
      <c r="G249" s="1204"/>
      <c r="H249" s="1204"/>
      <c r="I249" s="1204"/>
      <c r="J249" s="1204"/>
      <c r="K249" s="1428"/>
      <c r="L249" s="1204"/>
    </row>
    <row r="250" spans="2:12">
      <c r="B250" s="1204"/>
      <c r="C250" s="1204"/>
      <c r="D250" s="1204"/>
      <c r="G250" s="1204"/>
      <c r="H250" s="1204"/>
      <c r="I250" s="1204"/>
      <c r="J250" s="1204"/>
      <c r="K250" s="1428"/>
      <c r="L250" s="1204"/>
    </row>
    <row r="251" spans="2:12">
      <c r="B251" s="1204"/>
      <c r="C251" s="1204"/>
      <c r="D251" s="1204"/>
      <c r="E251" s="1204"/>
      <c r="F251" s="1204"/>
      <c r="G251" s="1204"/>
      <c r="H251" s="1204"/>
      <c r="I251" s="1204"/>
      <c r="J251" s="1204"/>
      <c r="K251" s="1428"/>
      <c r="L251" s="1204"/>
    </row>
    <row r="252" spans="2:12">
      <c r="B252" s="1204"/>
      <c r="C252" s="1204"/>
      <c r="D252" s="1204"/>
      <c r="E252" s="1204"/>
      <c r="F252" s="1204"/>
      <c r="G252" s="1204"/>
      <c r="H252" s="1204"/>
      <c r="I252" s="1204"/>
      <c r="J252" s="1204"/>
      <c r="K252" s="1428"/>
      <c r="L252" s="1204"/>
    </row>
    <row r="253" spans="2:12">
      <c r="B253" s="1204"/>
      <c r="C253" s="1204"/>
      <c r="D253" s="1204"/>
      <c r="E253" s="1204"/>
      <c r="F253" s="1204"/>
      <c r="G253" s="1204"/>
      <c r="H253" s="1204"/>
      <c r="I253" s="1204"/>
      <c r="J253" s="1204"/>
      <c r="K253" s="1428"/>
      <c r="L253" s="1204"/>
    </row>
    <row r="254" spans="2:12">
      <c r="B254" s="1204"/>
      <c r="C254" s="1204"/>
      <c r="D254" s="1204"/>
      <c r="E254" s="1204"/>
      <c r="F254" s="1204"/>
      <c r="J254" s="1204"/>
      <c r="K254" s="1428"/>
      <c r="L254" s="1204"/>
    </row>
    <row r="255" spans="2:12">
      <c r="B255" s="1204"/>
      <c r="C255" s="1204"/>
      <c r="D255" s="1204"/>
      <c r="E255" s="1204"/>
      <c r="F255" s="1204"/>
      <c r="J255" s="1204"/>
      <c r="K255" s="1428"/>
      <c r="L255" s="1204"/>
    </row>
    <row r="256" spans="2:12">
      <c r="B256" s="1204"/>
      <c r="C256" s="1204"/>
      <c r="D256" s="1204"/>
      <c r="E256" s="1204"/>
      <c r="F256" s="1204"/>
      <c r="J256" s="1204"/>
      <c r="K256" s="1428"/>
      <c r="L256" s="1204"/>
    </row>
    <row r="257" spans="2:12">
      <c r="B257" s="1204"/>
      <c r="C257" s="1204"/>
      <c r="D257" s="1204"/>
      <c r="E257" s="1204"/>
      <c r="F257" s="1204"/>
      <c r="J257" s="1204"/>
      <c r="K257" s="1428"/>
      <c r="L257" s="1204"/>
    </row>
    <row r="258" spans="2:12">
      <c r="B258" s="1204"/>
      <c r="C258" s="1204"/>
      <c r="D258" s="1204"/>
      <c r="E258" s="1204"/>
      <c r="F258" s="1204"/>
      <c r="J258" s="1204"/>
      <c r="K258" s="1428"/>
      <c r="L258" s="1204"/>
    </row>
    <row r="259" spans="2:12">
      <c r="B259" s="1204"/>
      <c r="C259" s="1204"/>
      <c r="D259" s="1204"/>
      <c r="E259" s="1204"/>
      <c r="F259" s="1204"/>
      <c r="J259" s="1204"/>
      <c r="K259" s="1428"/>
      <c r="L259" s="1204"/>
    </row>
    <row r="260" spans="2:12">
      <c r="B260" s="1204"/>
      <c r="C260" s="1204"/>
      <c r="D260" s="1204"/>
      <c r="E260" s="1204"/>
      <c r="F260" s="1204"/>
      <c r="J260" s="1204"/>
      <c r="K260" s="1428"/>
      <c r="L260" s="1204"/>
    </row>
    <row r="261" spans="2:12">
      <c r="B261" s="1204"/>
      <c r="C261" s="1204"/>
      <c r="D261" s="1204"/>
      <c r="E261" s="1204"/>
      <c r="F261" s="1204"/>
      <c r="J261" s="1204"/>
      <c r="K261" s="1428"/>
      <c r="L261" s="1204"/>
    </row>
    <row r="262" spans="2:12">
      <c r="B262" s="1204"/>
      <c r="C262" s="1204"/>
      <c r="D262" s="1204"/>
      <c r="E262" s="1204"/>
      <c r="F262" s="1204"/>
      <c r="J262" s="1204"/>
      <c r="K262" s="1428"/>
      <c r="L262" s="1204"/>
    </row>
    <row r="263" spans="2:12">
      <c r="B263" s="1204"/>
      <c r="C263" s="1204"/>
      <c r="D263" s="1204"/>
      <c r="E263" s="1204"/>
      <c r="F263" s="1204"/>
      <c r="J263" s="1204"/>
      <c r="K263" s="1428"/>
      <c r="L263" s="1204"/>
    </row>
    <row r="264" spans="2:12">
      <c r="B264" s="1204"/>
      <c r="C264" s="1204"/>
      <c r="D264" s="1204"/>
      <c r="E264" s="1204"/>
      <c r="F264" s="1204"/>
      <c r="G264" s="1204"/>
      <c r="H264" s="1204"/>
      <c r="I264" s="1204"/>
      <c r="J264" s="1204"/>
      <c r="K264" s="1428"/>
      <c r="L264" s="1204"/>
    </row>
    <row r="265" spans="2:12">
      <c r="B265" s="1204"/>
      <c r="C265" s="1204"/>
      <c r="D265" s="1204"/>
      <c r="E265" s="1204"/>
      <c r="F265" s="1204"/>
      <c r="G265" s="1204"/>
      <c r="H265" s="1204"/>
      <c r="I265" s="1204"/>
      <c r="J265" s="1204"/>
      <c r="K265" s="1428"/>
      <c r="L265" s="1204"/>
    </row>
    <row r="266" spans="2:12">
      <c r="B266" s="1204"/>
      <c r="C266" s="1204"/>
      <c r="D266" s="1204"/>
      <c r="E266" s="1204"/>
      <c r="F266" s="1204"/>
      <c r="G266" s="1204"/>
      <c r="H266" s="1204"/>
      <c r="I266" s="1204"/>
      <c r="J266" s="1204"/>
      <c r="K266" s="1428"/>
      <c r="L266" s="1204"/>
    </row>
    <row r="267" spans="2:12">
      <c r="B267" s="1204"/>
      <c r="C267" s="1204"/>
      <c r="D267" s="1204"/>
      <c r="E267" s="1204"/>
      <c r="F267" s="1204"/>
      <c r="G267" s="1204"/>
      <c r="H267" s="1204"/>
      <c r="I267" s="1204"/>
      <c r="J267" s="1204"/>
      <c r="K267" s="1428"/>
      <c r="L267" s="1204"/>
    </row>
    <row r="268" spans="2:12">
      <c r="B268" s="1204"/>
      <c r="C268" s="1204"/>
      <c r="D268" s="1204"/>
      <c r="E268" s="1204"/>
      <c r="F268" s="1204"/>
      <c r="G268" s="1204"/>
      <c r="H268" s="1204"/>
      <c r="I268" s="1204"/>
      <c r="J268" s="1204"/>
      <c r="K268" s="1428"/>
      <c r="L268" s="1204"/>
    </row>
    <row r="269" spans="2:12">
      <c r="B269" s="1204"/>
      <c r="C269" s="1204"/>
      <c r="D269" s="1204"/>
      <c r="E269" s="1204"/>
      <c r="F269" s="1204"/>
      <c r="G269" s="1204"/>
      <c r="H269" s="1204"/>
      <c r="I269" s="1204"/>
      <c r="J269" s="1204"/>
      <c r="K269" s="1428"/>
      <c r="L269" s="1204"/>
    </row>
    <row r="270" spans="2:12">
      <c r="B270" s="1204"/>
      <c r="C270" s="1204"/>
      <c r="D270" s="1204"/>
      <c r="E270" s="1204"/>
      <c r="F270" s="1204"/>
      <c r="G270" s="1204"/>
      <c r="H270" s="1204"/>
      <c r="I270" s="1204"/>
      <c r="J270" s="1204"/>
      <c r="K270" s="1428"/>
      <c r="L270" s="1204"/>
    </row>
    <row r="271" spans="2:12">
      <c r="B271" s="1204"/>
      <c r="C271" s="1204"/>
      <c r="D271" s="1204"/>
      <c r="E271" s="1204"/>
      <c r="F271" s="1204"/>
      <c r="G271" s="1204"/>
      <c r="H271" s="1204"/>
      <c r="I271" s="1204"/>
      <c r="J271" s="1204"/>
      <c r="K271" s="1428"/>
      <c r="L271" s="1204"/>
    </row>
    <row r="272" spans="2:12">
      <c r="B272" s="1204"/>
      <c r="C272" s="1204"/>
      <c r="D272" s="1204"/>
      <c r="E272" s="1204"/>
      <c r="F272" s="1204"/>
      <c r="G272" s="1204"/>
      <c r="H272" s="1204"/>
      <c r="I272" s="1204"/>
      <c r="J272" s="1204"/>
      <c r="K272" s="1428"/>
      <c r="L272" s="1204"/>
    </row>
    <row r="273" spans="7:12">
      <c r="G273" s="1204"/>
      <c r="H273" s="1204"/>
      <c r="I273" s="1204"/>
      <c r="J273" s="1204"/>
      <c r="K273" s="1428"/>
      <c r="L273" s="1204"/>
    </row>
    <row r="274" spans="7:12">
      <c r="G274" s="1204"/>
      <c r="H274" s="1204"/>
      <c r="I274" s="1204"/>
      <c r="J274" s="1204"/>
      <c r="K274" s="1428"/>
      <c r="L274" s="1204"/>
    </row>
    <row r="275" spans="7:12">
      <c r="G275" s="1204"/>
      <c r="H275" s="1204"/>
      <c r="I275" s="1204"/>
      <c r="J275" s="1204"/>
      <c r="K275" s="1428"/>
      <c r="L275" s="1204"/>
    </row>
    <row r="276" spans="7:12">
      <c r="G276" s="1204"/>
      <c r="H276" s="1204"/>
      <c r="I276" s="1204"/>
      <c r="J276" s="1204"/>
      <c r="K276" s="1428"/>
      <c r="L276" s="1204"/>
    </row>
    <row r="277" spans="7:12">
      <c r="G277" s="1204"/>
      <c r="H277" s="1204"/>
      <c r="I277" s="1204"/>
      <c r="J277" s="1204"/>
      <c r="K277" s="1428"/>
      <c r="L277" s="1204"/>
    </row>
    <row r="278" spans="7:12">
      <c r="G278" s="1204"/>
      <c r="H278" s="1204"/>
      <c r="I278" s="1204"/>
      <c r="J278" s="1204"/>
      <c r="K278" s="1428"/>
      <c r="L278" s="1204"/>
    </row>
    <row r="279" spans="7:12">
      <c r="G279" s="1204"/>
      <c r="H279" s="1204"/>
      <c r="I279" s="1204"/>
      <c r="J279" s="1204"/>
      <c r="K279" s="1428"/>
      <c r="L279" s="1204"/>
    </row>
    <row r="280" spans="7:12">
      <c r="G280" s="1204"/>
      <c r="H280" s="1204"/>
      <c r="I280" s="1204"/>
      <c r="J280" s="1204"/>
      <c r="K280" s="1428"/>
      <c r="L280" s="1204"/>
    </row>
    <row r="281" spans="7:12">
      <c r="G281" s="1204"/>
      <c r="H281" s="1204"/>
      <c r="I281" s="1204"/>
      <c r="J281" s="1204"/>
      <c r="K281" s="1428"/>
      <c r="L281" s="1204"/>
    </row>
    <row r="282" spans="7:12">
      <c r="G282" s="1204"/>
      <c r="H282" s="1204"/>
      <c r="I282" s="1204"/>
      <c r="J282" s="1204"/>
      <c r="K282" s="1428"/>
      <c r="L282" s="1204"/>
    </row>
    <row r="283" spans="7:12">
      <c r="G283" s="1204"/>
      <c r="H283" s="1204"/>
      <c r="I283" s="1204"/>
      <c r="J283" s="1204"/>
      <c r="K283" s="1428"/>
      <c r="L283" s="1204"/>
    </row>
    <row r="284" spans="7:12">
      <c r="G284" s="1204"/>
      <c r="H284" s="1204"/>
      <c r="I284" s="1204"/>
      <c r="J284" s="1204"/>
      <c r="K284" s="1428"/>
      <c r="L284" s="1204"/>
    </row>
    <row r="285" spans="7:12">
      <c r="G285" s="1204"/>
      <c r="H285" s="1204"/>
      <c r="I285" s="1204"/>
      <c r="J285" s="1204"/>
      <c r="K285" s="1428"/>
      <c r="L285" s="1204"/>
    </row>
  </sheetData>
  <mergeCells count="201">
    <mergeCell ref="K189:L189"/>
    <mergeCell ref="K190:L190"/>
    <mergeCell ref="K145:L145"/>
    <mergeCell ref="K146:L146"/>
    <mergeCell ref="K152:L152"/>
    <mergeCell ref="K148:L148"/>
    <mergeCell ref="K151:L151"/>
    <mergeCell ref="K147:L147"/>
    <mergeCell ref="K150:L150"/>
    <mergeCell ref="K139:L139"/>
    <mergeCell ref="K141:L141"/>
    <mergeCell ref="K142:L142"/>
    <mergeCell ref="K149:L149"/>
    <mergeCell ref="B115:B124"/>
    <mergeCell ref="B130:B143"/>
    <mergeCell ref="K130:L130"/>
    <mergeCell ref="K131:L131"/>
    <mergeCell ref="K132:L132"/>
    <mergeCell ref="K133:L133"/>
    <mergeCell ref="K134:L134"/>
    <mergeCell ref="D128:E128"/>
    <mergeCell ref="K129:L129"/>
    <mergeCell ref="K140:L140"/>
    <mergeCell ref="I241:J241"/>
    <mergeCell ref="K70:L70"/>
    <mergeCell ref="K71:L71"/>
    <mergeCell ref="K72:L72"/>
    <mergeCell ref="K144:L144"/>
    <mergeCell ref="K128:L128"/>
    <mergeCell ref="K135:L135"/>
    <mergeCell ref="K136:L136"/>
    <mergeCell ref="K137:L137"/>
    <mergeCell ref="K143:L143"/>
    <mergeCell ref="K68:L68"/>
    <mergeCell ref="K61:L61"/>
    <mergeCell ref="K62:L62"/>
    <mergeCell ref="K63:L63"/>
    <mergeCell ref="K64:L64"/>
    <mergeCell ref="K114:L114"/>
    <mergeCell ref="K84:L84"/>
    <mergeCell ref="K77:L77"/>
    <mergeCell ref="K78:L78"/>
    <mergeCell ref="K73:L73"/>
    <mergeCell ref="K57:L57"/>
    <mergeCell ref="K58:L58"/>
    <mergeCell ref="K59:L59"/>
    <mergeCell ref="K60:L60"/>
    <mergeCell ref="K110:L110"/>
    <mergeCell ref="K82:L82"/>
    <mergeCell ref="K79:L79"/>
    <mergeCell ref="K80:L80"/>
    <mergeCell ref="K83:L83"/>
    <mergeCell ref="K69:L69"/>
    <mergeCell ref="K74:L74"/>
    <mergeCell ref="K75:L75"/>
    <mergeCell ref="K76:L76"/>
    <mergeCell ref="K81:L81"/>
    <mergeCell ref="K46:L46"/>
    <mergeCell ref="K54:L54"/>
    <mergeCell ref="K55:L55"/>
    <mergeCell ref="K47:L47"/>
    <mergeCell ref="K48:L48"/>
    <mergeCell ref="K49:L49"/>
    <mergeCell ref="K50:L50"/>
    <mergeCell ref="K51:L51"/>
    <mergeCell ref="K52:L52"/>
    <mergeCell ref="K53:L53"/>
    <mergeCell ref="K43:L43"/>
    <mergeCell ref="K44:L44"/>
    <mergeCell ref="K34:L34"/>
    <mergeCell ref="K35:L35"/>
    <mergeCell ref="K36:L36"/>
    <mergeCell ref="K45:L45"/>
    <mergeCell ref="K38:L38"/>
    <mergeCell ref="K39:L39"/>
    <mergeCell ref="K40:L40"/>
    <mergeCell ref="K41:L41"/>
    <mergeCell ref="B245:B246"/>
    <mergeCell ref="B232:L232"/>
    <mergeCell ref="K235:K236"/>
    <mergeCell ref="D245:D246"/>
    <mergeCell ref="D243:D244"/>
    <mergeCell ref="D237:D238"/>
    <mergeCell ref="G233:L233"/>
    <mergeCell ref="G242:G245"/>
    <mergeCell ref="I245:J245"/>
    <mergeCell ref="I235:J235"/>
    <mergeCell ref="G237:G241"/>
    <mergeCell ref="B153:B182"/>
    <mergeCell ref="B237:B238"/>
    <mergeCell ref="B144:B152"/>
    <mergeCell ref="B233:F233"/>
    <mergeCell ref="B189:B190"/>
    <mergeCell ref="D209:E209"/>
    <mergeCell ref="D152:E152"/>
    <mergeCell ref="B191:B209"/>
    <mergeCell ref="E149:E151"/>
    <mergeCell ref="B210:B230"/>
    <mergeCell ref="B235:B236"/>
    <mergeCell ref="C235:D235"/>
    <mergeCell ref="E235:E236"/>
    <mergeCell ref="D230:E230"/>
    <mergeCell ref="B231:L231"/>
    <mergeCell ref="G235:G236"/>
    <mergeCell ref="L235:L236"/>
    <mergeCell ref="C189:C190"/>
    <mergeCell ref="F235:F236"/>
    <mergeCell ref="H235:H236"/>
    <mergeCell ref="B7:L7"/>
    <mergeCell ref="B8:B9"/>
    <mergeCell ref="C8:C9"/>
    <mergeCell ref="D8:E8"/>
    <mergeCell ref="H8:J8"/>
    <mergeCell ref="K8:L8"/>
    <mergeCell ref="K9:L9"/>
    <mergeCell ref="F8:F9"/>
    <mergeCell ref="G8:G9"/>
    <mergeCell ref="B70:B72"/>
    <mergeCell ref="B10:B18"/>
    <mergeCell ref="B19:B27"/>
    <mergeCell ref="B28:B36"/>
    <mergeCell ref="B37:B46"/>
    <mergeCell ref="D72:E72"/>
    <mergeCell ref="D27:E27"/>
    <mergeCell ref="D36:E36"/>
    <mergeCell ref="E10:E12"/>
    <mergeCell ref="K10:L10"/>
    <mergeCell ref="K12:L12"/>
    <mergeCell ref="K19:L19"/>
    <mergeCell ref="K15:L15"/>
    <mergeCell ref="K16:L16"/>
    <mergeCell ref="E19:E21"/>
    <mergeCell ref="D18:E18"/>
    <mergeCell ref="E13:E17"/>
    <mergeCell ref="K17:L17"/>
    <mergeCell ref="E22:E26"/>
    <mergeCell ref="B47:B64"/>
    <mergeCell ref="C68:C69"/>
    <mergeCell ref="D68:E68"/>
    <mergeCell ref="B68:B69"/>
    <mergeCell ref="E32:E35"/>
    <mergeCell ref="E41:E45"/>
    <mergeCell ref="E37:E40"/>
    <mergeCell ref="E28:E31"/>
    <mergeCell ref="K18:L18"/>
    <mergeCell ref="K21:L21"/>
    <mergeCell ref="K23:L23"/>
    <mergeCell ref="K24:L24"/>
    <mergeCell ref="H68:J68"/>
    <mergeCell ref="K26:L26"/>
    <mergeCell ref="K25:L25"/>
    <mergeCell ref="K29:L29"/>
    <mergeCell ref="K33:L33"/>
    <mergeCell ref="K30:L30"/>
    <mergeCell ref="H128:J128"/>
    <mergeCell ref="D46:E46"/>
    <mergeCell ref="D104:E104"/>
    <mergeCell ref="D114:E114"/>
    <mergeCell ref="D84:E84"/>
    <mergeCell ref="F68:F69"/>
    <mergeCell ref="G68:G69"/>
    <mergeCell ref="D182:E182"/>
    <mergeCell ref="E144:E148"/>
    <mergeCell ref="K106:L106"/>
    <mergeCell ref="K107:L107"/>
    <mergeCell ref="K108:L108"/>
    <mergeCell ref="K109:L109"/>
    <mergeCell ref="K112:L112"/>
    <mergeCell ref="K113:L113"/>
    <mergeCell ref="F128:F129"/>
    <mergeCell ref="G128:G129"/>
    <mergeCell ref="D189:E189"/>
    <mergeCell ref="F189:F190"/>
    <mergeCell ref="H189:J189"/>
    <mergeCell ref="G189:G190"/>
    <mergeCell ref="K56:L56"/>
    <mergeCell ref="K11:L11"/>
    <mergeCell ref="K14:L14"/>
    <mergeCell ref="K20:L20"/>
    <mergeCell ref="K22:L22"/>
    <mergeCell ref="K13:L13"/>
    <mergeCell ref="K27:L27"/>
    <mergeCell ref="K28:L28"/>
    <mergeCell ref="E105:E108"/>
    <mergeCell ref="E109:E113"/>
    <mergeCell ref="K111:L111"/>
    <mergeCell ref="K105:L105"/>
    <mergeCell ref="K37:L37"/>
    <mergeCell ref="K31:L31"/>
    <mergeCell ref="K32:L32"/>
    <mergeCell ref="K42:L42"/>
    <mergeCell ref="B1:L6"/>
    <mergeCell ref="D143:E143"/>
    <mergeCell ref="B85:B104"/>
    <mergeCell ref="B105:B114"/>
    <mergeCell ref="B73:B84"/>
    <mergeCell ref="E78:E83"/>
    <mergeCell ref="B128:B129"/>
    <mergeCell ref="C128:C129"/>
    <mergeCell ref="E73:E77"/>
    <mergeCell ref="K138:L138"/>
  </mergeCells>
  <phoneticPr fontId="7" type="noConversion"/>
  <hyperlinks>
    <hyperlink ref="D120" r:id="rId1" display="www.ventcom.ru"/>
    <hyperlink ref="D122" r:id="rId2" display="teplov@orgrme.ru"/>
    <hyperlink ref="B27" r:id="rId3" display="www.ventcom.ru"/>
    <hyperlink ref="B90" r:id="rId4" display="www.ventcom.ru"/>
    <hyperlink ref="B92" r:id="rId5" display="teplov@orgrme.ru"/>
    <hyperlink ref="B18" r:id="rId6" display="www.ventcom.ru"/>
    <hyperlink ref="C122" r:id="rId7" display="teplov@orgrme.ru"/>
    <hyperlink ref="C107" r:id="rId8" display="teplov@orgrme.ru"/>
    <hyperlink ref="C52" r:id="rId9" display="www.ventcom.ru"/>
    <hyperlink ref="C54" r:id="rId10" display="teplov@orgrme.ru"/>
    <hyperlink ref="C51" r:id="rId11" display="www.ventcom.ru"/>
    <hyperlink ref="C53" r:id="rId12" display="teplov@orgrme.ru"/>
  </hyperlinks>
  <printOptions horizontalCentered="1"/>
  <pageMargins left="0.39370078740157483" right="0.19685039370078741" top="0" bottom="0.31496062992125984" header="0" footer="0"/>
  <pageSetup paperSize="9" scale="93" firstPageNumber="7" orientation="portrait" useFirstPageNumber="1" r:id="rId13"/>
  <headerFooter alignWithMargins="0">
    <oddFooter>Страница &amp;P</oddFooter>
  </headerFooter>
  <rowBreaks count="3" manualBreakCount="3">
    <brk id="66" min="1" max="10" man="1"/>
    <brk id="126" min="1" max="10" man="1"/>
    <brk id="187" min="1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"/>
  <sheetViews>
    <sheetView workbookViewId="0">
      <selection activeCell="G14" sqref="G14"/>
    </sheetView>
  </sheetViews>
  <sheetFormatPr defaultRowHeight="12.75"/>
  <cols>
    <col min="5" max="5" width="9.5703125" bestFit="1" customWidth="1"/>
  </cols>
  <sheetData>
    <row r="1" spans="1:12" ht="15.75" customHeight="1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77"/>
    </row>
    <row r="2" spans="1:12" ht="19.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77"/>
    </row>
    <row r="3" spans="1:12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77"/>
    </row>
    <row r="4" spans="1:12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77"/>
    </row>
    <row r="5" spans="1:12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01"/>
    </row>
    <row r="6" spans="1:12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  <c r="L6" s="101"/>
    </row>
    <row r="7" spans="1:12" ht="15" thickBot="1">
      <c r="A7" s="1486" t="s">
        <v>50</v>
      </c>
      <c r="B7" s="1494"/>
      <c r="C7" s="1494"/>
      <c r="D7" s="1494"/>
      <c r="E7" s="1494"/>
      <c r="F7" s="1494"/>
      <c r="G7" s="1494"/>
      <c r="H7" s="1494"/>
      <c r="I7" s="1494"/>
      <c r="J7" s="1494"/>
      <c r="K7" s="1494"/>
      <c r="L7" s="77"/>
    </row>
    <row r="8" spans="1:12">
      <c r="A8" s="1432" t="s">
        <v>1029</v>
      </c>
      <c r="B8" s="1434" t="s">
        <v>137</v>
      </c>
      <c r="C8" s="1434" t="s">
        <v>126</v>
      </c>
      <c r="D8" s="1434"/>
      <c r="E8" s="1488" t="s">
        <v>732</v>
      </c>
      <c r="F8" s="1490" t="s">
        <v>733</v>
      </c>
      <c r="G8" s="1434" t="s">
        <v>128</v>
      </c>
      <c r="H8" s="1434"/>
      <c r="I8" s="1434"/>
      <c r="J8" s="1492" t="s">
        <v>646</v>
      </c>
      <c r="K8" s="1493"/>
      <c r="L8" s="640"/>
    </row>
    <row r="9" spans="1:12" ht="34.5" thickBot="1">
      <c r="A9" s="1571"/>
      <c r="B9" s="1572"/>
      <c r="C9" s="148" t="s">
        <v>132</v>
      </c>
      <c r="D9" s="148" t="s">
        <v>133</v>
      </c>
      <c r="E9" s="1489"/>
      <c r="F9" s="1491"/>
      <c r="G9" s="148" t="s">
        <v>749</v>
      </c>
      <c r="H9" s="148" t="s">
        <v>735</v>
      </c>
      <c r="I9" s="148" t="s">
        <v>750</v>
      </c>
      <c r="J9" s="637" t="s">
        <v>658</v>
      </c>
      <c r="K9" s="641"/>
      <c r="L9" s="640"/>
    </row>
    <row r="10" spans="1:12">
      <c r="A10" s="1496">
        <v>2.5</v>
      </c>
      <c r="B10" s="11">
        <v>1</v>
      </c>
      <c r="C10" s="11">
        <v>0.37</v>
      </c>
      <c r="D10" s="1497">
        <v>1500</v>
      </c>
      <c r="E10" s="642">
        <v>34650</v>
      </c>
      <c r="F10" s="642"/>
      <c r="G10" s="642"/>
      <c r="H10" s="642"/>
      <c r="I10" s="642"/>
      <c r="J10" s="642"/>
      <c r="K10" s="643"/>
      <c r="L10" s="644"/>
    </row>
    <row r="11" spans="1:12">
      <c r="A11" s="1496"/>
      <c r="B11" s="8">
        <v>1</v>
      </c>
      <c r="C11" s="8">
        <v>0.55000000000000004</v>
      </c>
      <c r="D11" s="1497"/>
      <c r="E11" s="616">
        <v>35300</v>
      </c>
      <c r="F11" s="616"/>
      <c r="G11" s="616"/>
      <c r="H11" s="616"/>
      <c r="I11" s="616"/>
      <c r="J11" s="616"/>
      <c r="K11" s="645"/>
      <c r="L11" s="644"/>
    </row>
    <row r="12" spans="1:12">
      <c r="A12" s="1496"/>
      <c r="B12" s="8">
        <v>1</v>
      </c>
      <c r="C12" s="8">
        <v>0.75</v>
      </c>
      <c r="D12" s="1446"/>
      <c r="E12" s="616">
        <v>35500</v>
      </c>
      <c r="F12" s="616"/>
      <c r="G12" s="616"/>
      <c r="H12" s="616"/>
      <c r="I12" s="616"/>
      <c r="J12" s="616"/>
      <c r="K12" s="645"/>
      <c r="L12" s="644"/>
    </row>
    <row r="13" spans="1:12">
      <c r="A13" s="1496"/>
      <c r="B13" s="8">
        <v>1</v>
      </c>
      <c r="C13" s="8">
        <v>1.5</v>
      </c>
      <c r="D13" s="1436">
        <v>3000</v>
      </c>
      <c r="E13" s="616">
        <v>36800</v>
      </c>
      <c r="F13" s="616"/>
      <c r="G13" s="616"/>
      <c r="H13" s="616"/>
      <c r="I13" s="616"/>
      <c r="J13" s="616"/>
      <c r="K13" s="645"/>
      <c r="L13" s="644"/>
    </row>
    <row r="14" spans="1:12">
      <c r="A14" s="1496"/>
      <c r="B14" s="8">
        <v>1</v>
      </c>
      <c r="C14" s="20">
        <v>2.2000000000000002</v>
      </c>
      <c r="D14" s="1497"/>
      <c r="E14" s="616">
        <v>37500</v>
      </c>
      <c r="F14" s="616"/>
      <c r="G14" s="616"/>
      <c r="H14" s="616"/>
      <c r="I14" s="616"/>
      <c r="J14" s="616"/>
      <c r="K14" s="645"/>
      <c r="L14" s="644"/>
    </row>
    <row r="15" spans="1:12">
      <c r="A15" s="1496"/>
      <c r="B15" s="8">
        <v>1</v>
      </c>
      <c r="C15" s="20">
        <v>3</v>
      </c>
      <c r="D15" s="1497"/>
      <c r="E15" s="616">
        <v>39110</v>
      </c>
      <c r="F15" s="616"/>
      <c r="G15" s="616"/>
      <c r="H15" s="616"/>
      <c r="I15" s="616"/>
      <c r="J15" s="616"/>
      <c r="K15" s="645"/>
      <c r="L15" s="644"/>
    </row>
    <row r="16" spans="1:12">
      <c r="A16" s="1496"/>
      <c r="B16" s="8">
        <v>1</v>
      </c>
      <c r="C16" s="20">
        <v>4</v>
      </c>
      <c r="D16" s="1497"/>
      <c r="E16" s="616">
        <v>41050</v>
      </c>
      <c r="F16" s="616"/>
      <c r="G16" s="616"/>
      <c r="H16" s="616"/>
      <c r="I16" s="616"/>
      <c r="J16" s="616"/>
      <c r="K16" s="645"/>
      <c r="L16" s="644"/>
    </row>
    <row r="17" spans="1:12">
      <c r="A17" s="1496"/>
      <c r="B17" s="9">
        <v>1</v>
      </c>
      <c r="C17" s="27">
        <v>5.5</v>
      </c>
      <c r="D17" s="1446"/>
      <c r="E17" s="616">
        <v>42500</v>
      </c>
      <c r="F17" s="616"/>
      <c r="G17" s="616"/>
      <c r="H17" s="616"/>
      <c r="I17" s="616"/>
      <c r="J17" s="616"/>
      <c r="K17" s="645"/>
      <c r="L17" s="644"/>
    </row>
    <row r="18" spans="1:12" ht="13.5" thickBot="1">
      <c r="A18" s="1496"/>
      <c r="B18" s="9">
        <v>1</v>
      </c>
      <c r="C18" s="1501" t="s">
        <v>49</v>
      </c>
      <c r="D18" s="1502"/>
      <c r="E18" s="647">
        <v>32600</v>
      </c>
      <c r="F18" s="647"/>
      <c r="G18" s="647"/>
      <c r="H18" s="647"/>
      <c r="I18" s="647"/>
      <c r="J18" s="647"/>
      <c r="K18" s="648"/>
      <c r="L18" s="644"/>
    </row>
    <row r="19" spans="1:12">
      <c r="A19" s="1495">
        <v>3.15</v>
      </c>
      <c r="B19" s="12">
        <v>1</v>
      </c>
      <c r="C19" s="12">
        <v>0.37</v>
      </c>
      <c r="D19" s="1445">
        <v>1000</v>
      </c>
      <c r="E19" s="642">
        <v>36700</v>
      </c>
      <c r="F19" s="642"/>
      <c r="G19" s="642"/>
      <c r="H19" s="642"/>
      <c r="I19" s="642"/>
      <c r="J19" s="642"/>
      <c r="K19" s="643"/>
      <c r="L19" s="644"/>
    </row>
    <row r="20" spans="1:12">
      <c r="A20" s="1496"/>
      <c r="B20" s="11">
        <v>1</v>
      </c>
      <c r="C20" s="11">
        <v>0.55000000000000004</v>
      </c>
      <c r="D20" s="1497"/>
      <c r="E20" s="616">
        <v>36900</v>
      </c>
      <c r="F20" s="616"/>
      <c r="G20" s="616"/>
      <c r="H20" s="616"/>
      <c r="I20" s="616"/>
      <c r="J20" s="616"/>
      <c r="K20" s="645"/>
      <c r="L20" s="644"/>
    </row>
    <row r="21" spans="1:12">
      <c r="A21" s="1496"/>
      <c r="B21" s="8">
        <v>1</v>
      </c>
      <c r="C21" s="8">
        <v>0.75</v>
      </c>
      <c r="D21" s="1497"/>
      <c r="E21" s="616">
        <v>38200</v>
      </c>
      <c r="F21" s="616"/>
      <c r="G21" s="616"/>
      <c r="H21" s="616"/>
      <c r="I21" s="616"/>
      <c r="J21" s="616"/>
      <c r="K21" s="645"/>
      <c r="L21" s="644"/>
    </row>
    <row r="22" spans="1:12">
      <c r="A22" s="1496"/>
      <c r="B22" s="8">
        <v>1</v>
      </c>
      <c r="C22" s="8">
        <v>1.1000000000000001</v>
      </c>
      <c r="D22" s="1446"/>
      <c r="E22" s="616">
        <v>39100</v>
      </c>
      <c r="F22" s="616"/>
      <c r="G22" s="616"/>
      <c r="H22" s="616"/>
      <c r="I22" s="616"/>
      <c r="J22" s="616"/>
      <c r="K22" s="645"/>
      <c r="L22" s="644"/>
    </row>
    <row r="23" spans="1:12">
      <c r="A23" s="1496"/>
      <c r="B23" s="8">
        <v>1</v>
      </c>
      <c r="C23" s="8">
        <v>1.1000000000000001</v>
      </c>
      <c r="D23" s="1436">
        <v>1500</v>
      </c>
      <c r="E23" s="616">
        <v>38200</v>
      </c>
      <c r="F23" s="616"/>
      <c r="G23" s="616"/>
      <c r="H23" s="616"/>
      <c r="I23" s="616"/>
      <c r="J23" s="616"/>
      <c r="K23" s="645"/>
      <c r="L23" s="644"/>
    </row>
    <row r="24" spans="1:12">
      <c r="A24" s="1496"/>
      <c r="B24" s="8">
        <v>1</v>
      </c>
      <c r="C24" s="8">
        <v>1.5</v>
      </c>
      <c r="D24" s="1497"/>
      <c r="E24" s="616">
        <v>38750</v>
      </c>
      <c r="F24" s="616"/>
      <c r="G24" s="616"/>
      <c r="H24" s="616"/>
      <c r="I24" s="616"/>
      <c r="J24" s="616"/>
      <c r="K24" s="645"/>
      <c r="L24" s="644"/>
    </row>
    <row r="25" spans="1:12">
      <c r="A25" s="1496"/>
      <c r="B25" s="8">
        <v>1</v>
      </c>
      <c r="C25" s="8">
        <v>2.2000000000000002</v>
      </c>
      <c r="D25" s="1497"/>
      <c r="E25" s="616">
        <v>40500</v>
      </c>
      <c r="F25" s="616"/>
      <c r="G25" s="616"/>
      <c r="H25" s="616"/>
      <c r="I25" s="616"/>
      <c r="J25" s="616"/>
      <c r="K25" s="645"/>
      <c r="L25" s="644"/>
    </row>
    <row r="26" spans="1:12">
      <c r="A26" s="1496"/>
      <c r="B26" s="9">
        <v>1</v>
      </c>
      <c r="C26" s="27">
        <v>3</v>
      </c>
      <c r="D26" s="1446"/>
      <c r="E26" s="616">
        <v>42500</v>
      </c>
      <c r="F26" s="616"/>
      <c r="G26" s="616"/>
      <c r="H26" s="616"/>
      <c r="I26" s="616"/>
      <c r="J26" s="616"/>
      <c r="K26" s="645"/>
      <c r="L26" s="644"/>
    </row>
    <row r="27" spans="1:12" ht="13.5" thickBot="1">
      <c r="A27" s="1496"/>
      <c r="B27" s="9">
        <v>1</v>
      </c>
      <c r="C27" s="1499" t="str">
        <f>C18</f>
        <v>без эл/двиг!!!</v>
      </c>
      <c r="D27" s="1500"/>
      <c r="E27" s="647">
        <v>34400</v>
      </c>
      <c r="F27" s="647"/>
      <c r="G27" s="647"/>
      <c r="H27" s="647"/>
      <c r="I27" s="647"/>
      <c r="J27" s="647"/>
      <c r="K27" s="649"/>
      <c r="L27" s="644"/>
    </row>
    <row r="28" spans="1:12">
      <c r="A28" s="1438">
        <v>4</v>
      </c>
      <c r="B28" s="12">
        <v>1</v>
      </c>
      <c r="C28" s="12">
        <v>0.75</v>
      </c>
      <c r="D28" s="1445">
        <v>1000</v>
      </c>
      <c r="E28" s="642">
        <v>42400</v>
      </c>
      <c r="F28" s="642"/>
      <c r="G28" s="642"/>
      <c r="H28" s="642"/>
      <c r="I28" s="642"/>
      <c r="J28" s="642"/>
      <c r="K28" s="643"/>
      <c r="L28" s="644"/>
    </row>
    <row r="29" spans="1:12">
      <c r="A29" s="1439"/>
      <c r="B29" s="8">
        <v>1</v>
      </c>
      <c r="C29" s="8">
        <v>1.1000000000000001</v>
      </c>
      <c r="D29" s="1497"/>
      <c r="E29" s="616">
        <v>43250</v>
      </c>
      <c r="F29" s="616"/>
      <c r="G29" s="616"/>
      <c r="H29" s="616"/>
      <c r="I29" s="616"/>
      <c r="J29" s="616"/>
      <c r="K29" s="645"/>
      <c r="L29" s="644"/>
    </row>
    <row r="30" spans="1:12">
      <c r="A30" s="1439"/>
      <c r="B30" s="8">
        <v>1</v>
      </c>
      <c r="C30" s="8">
        <v>1.5</v>
      </c>
      <c r="D30" s="1497"/>
      <c r="E30" s="616">
        <v>44900</v>
      </c>
      <c r="F30" s="616"/>
      <c r="G30" s="616"/>
      <c r="H30" s="616"/>
      <c r="I30" s="616"/>
      <c r="J30" s="616"/>
      <c r="K30" s="645"/>
      <c r="L30" s="644"/>
    </row>
    <row r="31" spans="1:12">
      <c r="A31" s="1439"/>
      <c r="B31" s="8">
        <v>1</v>
      </c>
      <c r="C31" s="20">
        <v>2.2000000000000002</v>
      </c>
      <c r="D31" s="1497"/>
      <c r="E31" s="616">
        <v>47400</v>
      </c>
      <c r="F31" s="616"/>
      <c r="G31" s="616"/>
      <c r="H31" s="616"/>
      <c r="I31" s="616"/>
      <c r="J31" s="616"/>
      <c r="K31" s="645"/>
      <c r="L31" s="644"/>
    </row>
    <row r="32" spans="1:12">
      <c r="A32" s="1439"/>
      <c r="B32" s="8">
        <v>1</v>
      </c>
      <c r="C32" s="20">
        <v>3</v>
      </c>
      <c r="D32" s="1497"/>
      <c r="E32" s="616">
        <v>51000</v>
      </c>
      <c r="F32" s="616"/>
      <c r="G32" s="616"/>
      <c r="H32" s="616"/>
      <c r="I32" s="616"/>
      <c r="J32" s="616"/>
      <c r="K32" s="645"/>
      <c r="L32" s="644"/>
    </row>
    <row r="33" spans="1:12">
      <c r="A33" s="1439"/>
      <c r="B33" s="8">
        <v>1</v>
      </c>
      <c r="C33" s="20">
        <v>4</v>
      </c>
      <c r="D33" s="1446"/>
      <c r="E33" s="616">
        <v>51200</v>
      </c>
      <c r="F33" s="616"/>
      <c r="G33" s="616"/>
      <c r="H33" s="616"/>
      <c r="I33" s="616"/>
      <c r="J33" s="616"/>
      <c r="K33" s="645"/>
      <c r="L33" s="644"/>
    </row>
    <row r="34" spans="1:12">
      <c r="A34" s="1439"/>
      <c r="B34" s="8">
        <v>1</v>
      </c>
      <c r="C34" s="8">
        <v>5.5</v>
      </c>
      <c r="D34" s="1436">
        <v>1500</v>
      </c>
      <c r="E34" s="1202">
        <v>51500</v>
      </c>
      <c r="F34" s="616"/>
      <c r="G34" s="616"/>
      <c r="H34" s="616"/>
      <c r="I34" s="616"/>
      <c r="J34" s="616"/>
      <c r="K34" s="645"/>
      <c r="L34" s="644"/>
    </row>
    <row r="35" spans="1:12">
      <c r="A35" s="1439"/>
      <c r="B35" s="8">
        <v>1</v>
      </c>
      <c r="C35" s="8">
        <v>7.5</v>
      </c>
      <c r="D35" s="1497"/>
      <c r="E35" s="616">
        <v>54280</v>
      </c>
      <c r="F35" s="616"/>
      <c r="G35" s="616"/>
      <c r="H35" s="616"/>
      <c r="I35" s="616"/>
      <c r="J35" s="616"/>
      <c r="K35" s="645"/>
      <c r="L35" s="644"/>
    </row>
    <row r="36" spans="1:12">
      <c r="A36" s="1440"/>
      <c r="B36" s="9">
        <v>1</v>
      </c>
      <c r="C36" s="27">
        <v>11</v>
      </c>
      <c r="D36" s="1497"/>
      <c r="E36" s="616">
        <v>58000</v>
      </c>
      <c r="F36" s="616"/>
      <c r="G36" s="616"/>
      <c r="H36" s="616"/>
      <c r="I36" s="616"/>
      <c r="J36" s="616"/>
      <c r="K36" s="645"/>
      <c r="L36" s="644"/>
    </row>
    <row r="37" spans="1:12" ht="13.5" thickBot="1">
      <c r="A37" s="1440"/>
      <c r="B37" s="9">
        <v>1</v>
      </c>
      <c r="C37" s="27">
        <v>15</v>
      </c>
      <c r="D37" s="1498"/>
      <c r="E37" s="616">
        <v>64350</v>
      </c>
      <c r="F37" s="616"/>
      <c r="G37" s="616"/>
      <c r="H37" s="616"/>
      <c r="I37" s="616"/>
      <c r="J37" s="616"/>
      <c r="K37" s="645"/>
      <c r="L37" s="644"/>
    </row>
    <row r="38" spans="1:12" ht="13.5" thickBot="1">
      <c r="A38" s="1443"/>
      <c r="B38" s="13">
        <v>1</v>
      </c>
      <c r="C38" s="1501" t="str">
        <f>C27</f>
        <v>без эл/двиг!!!</v>
      </c>
      <c r="D38" s="1506"/>
      <c r="E38" s="616">
        <v>39000</v>
      </c>
      <c r="F38" s="616"/>
      <c r="G38" s="616"/>
      <c r="H38" s="616"/>
      <c r="I38" s="616"/>
      <c r="J38" s="616"/>
      <c r="K38" s="648"/>
      <c r="L38" s="644"/>
    </row>
    <row r="39" spans="1:12" ht="13.5" thickBot="1">
      <c r="A39" s="1503">
        <v>5</v>
      </c>
      <c r="B39" s="128">
        <v>1</v>
      </c>
      <c r="C39" s="19">
        <v>1.5</v>
      </c>
      <c r="D39" s="1445">
        <v>750</v>
      </c>
      <c r="E39" s="647">
        <v>63200</v>
      </c>
      <c r="F39" s="616"/>
      <c r="G39" s="616"/>
      <c r="H39" s="616"/>
      <c r="I39" s="616"/>
      <c r="J39" s="616"/>
      <c r="K39" s="643"/>
      <c r="L39" s="644"/>
    </row>
    <row r="40" spans="1:12">
      <c r="A40" s="1504"/>
      <c r="B40" s="11">
        <v>1</v>
      </c>
      <c r="C40" s="22">
        <v>2.2000000000000002</v>
      </c>
      <c r="D40" s="1497"/>
      <c r="E40" s="642">
        <v>67400</v>
      </c>
      <c r="F40" s="616"/>
      <c r="G40" s="616"/>
      <c r="H40" s="616"/>
      <c r="I40" s="616"/>
      <c r="J40" s="616"/>
      <c r="K40" s="645"/>
      <c r="L40" s="644"/>
    </row>
    <row r="41" spans="1:12" ht="13.5" thickBot="1">
      <c r="A41" s="1504"/>
      <c r="B41" s="8">
        <v>1</v>
      </c>
      <c r="C41" s="18">
        <v>4</v>
      </c>
      <c r="D41" s="1498"/>
      <c r="E41" s="616">
        <v>71500</v>
      </c>
      <c r="F41" s="616"/>
      <c r="G41" s="616"/>
      <c r="H41" s="616"/>
      <c r="I41" s="616"/>
      <c r="J41" s="616"/>
      <c r="K41" s="645"/>
      <c r="L41" s="644"/>
    </row>
    <row r="42" spans="1:12">
      <c r="A42" s="1504"/>
      <c r="B42" s="9">
        <v>1</v>
      </c>
      <c r="C42" s="61">
        <v>5.5</v>
      </c>
      <c r="D42" s="1445">
        <v>1000</v>
      </c>
      <c r="E42" s="616">
        <v>72650</v>
      </c>
      <c r="F42" s="616"/>
      <c r="G42" s="616"/>
      <c r="H42" s="616"/>
      <c r="I42" s="616"/>
      <c r="J42" s="616"/>
      <c r="K42" s="645"/>
      <c r="L42" s="644"/>
    </row>
    <row r="43" spans="1:12">
      <c r="A43" s="1504"/>
      <c r="B43" s="8">
        <v>1</v>
      </c>
      <c r="C43" s="20">
        <v>7.5</v>
      </c>
      <c r="D43" s="1497"/>
      <c r="E43" s="616">
        <v>74850</v>
      </c>
      <c r="F43" s="616"/>
      <c r="G43" s="616"/>
      <c r="H43" s="616"/>
      <c r="I43" s="616"/>
      <c r="J43" s="616"/>
      <c r="K43" s="645"/>
      <c r="L43" s="644"/>
    </row>
    <row r="44" spans="1:12">
      <c r="A44" s="1504"/>
      <c r="B44" s="42">
        <v>1</v>
      </c>
      <c r="C44" s="61">
        <v>11</v>
      </c>
      <c r="D44" s="1497"/>
      <c r="E44" s="616">
        <v>80360</v>
      </c>
      <c r="F44" s="616"/>
      <c r="G44" s="616"/>
      <c r="H44" s="616"/>
      <c r="I44" s="616"/>
      <c r="J44" s="616"/>
      <c r="K44" s="651"/>
      <c r="L44" s="644"/>
    </row>
    <row r="45" spans="1:12" ht="13.5" thickBot="1">
      <c r="A45" s="1504"/>
      <c r="B45" s="9">
        <v>1</v>
      </c>
      <c r="C45" s="27">
        <v>15</v>
      </c>
      <c r="D45" s="1498"/>
      <c r="E45" s="616">
        <v>84120</v>
      </c>
      <c r="F45" s="616"/>
      <c r="G45" s="616"/>
      <c r="H45" s="616"/>
      <c r="I45" s="616"/>
      <c r="J45" s="616"/>
      <c r="K45" s="645"/>
      <c r="L45" s="644"/>
    </row>
    <row r="46" spans="1:12">
      <c r="A46" s="1504"/>
      <c r="B46" s="9">
        <v>1</v>
      </c>
      <c r="C46" s="20">
        <v>18.5</v>
      </c>
      <c r="D46" s="1445">
        <v>1500</v>
      </c>
      <c r="E46" s="616">
        <v>84000</v>
      </c>
      <c r="F46" s="616"/>
      <c r="G46" s="616"/>
      <c r="H46" s="616"/>
      <c r="I46" s="616"/>
      <c r="J46" s="616"/>
      <c r="K46" s="645"/>
      <c r="L46" s="644"/>
    </row>
    <row r="47" spans="1:12" ht="13.5" thickBot="1">
      <c r="A47" s="1504"/>
      <c r="B47" s="8">
        <v>1</v>
      </c>
      <c r="C47" s="8">
        <v>30</v>
      </c>
      <c r="D47" s="1498"/>
      <c r="E47" s="616">
        <v>99900</v>
      </c>
      <c r="F47" s="616"/>
      <c r="G47" s="616"/>
      <c r="H47" s="616"/>
      <c r="I47" s="616"/>
      <c r="J47" s="616"/>
      <c r="K47" s="645"/>
      <c r="L47" s="644"/>
    </row>
    <row r="48" spans="1:12" ht="13.5" thickBot="1">
      <c r="A48" s="1505"/>
      <c r="B48" s="13">
        <v>1</v>
      </c>
      <c r="C48" s="1501" t="s">
        <v>49</v>
      </c>
      <c r="D48" s="1502"/>
      <c r="E48" s="616">
        <v>52800</v>
      </c>
      <c r="F48" s="647"/>
      <c r="G48" s="647"/>
      <c r="H48" s="647"/>
      <c r="I48" s="647"/>
      <c r="J48" s="647"/>
      <c r="K48" s="648"/>
      <c r="L48" s="644"/>
    </row>
    <row r="49" spans="1:12">
      <c r="A49" s="1503">
        <v>6.3</v>
      </c>
      <c r="B49" s="12">
        <v>1</v>
      </c>
      <c r="C49" s="19">
        <v>2.2000000000000002</v>
      </c>
      <c r="D49" s="1445">
        <v>750</v>
      </c>
      <c r="E49" s="642">
        <v>82550</v>
      </c>
      <c r="F49" s="616"/>
      <c r="G49" s="616"/>
      <c r="H49" s="616"/>
      <c r="I49" s="616"/>
      <c r="J49" s="616"/>
      <c r="K49" s="643"/>
      <c r="L49" s="644"/>
    </row>
    <row r="50" spans="1:12">
      <c r="A50" s="1504"/>
      <c r="B50" s="8">
        <v>1</v>
      </c>
      <c r="C50" s="20">
        <v>4</v>
      </c>
      <c r="D50" s="1497"/>
      <c r="E50" s="616">
        <v>86600</v>
      </c>
      <c r="F50" s="616"/>
      <c r="G50" s="616"/>
      <c r="H50" s="616"/>
      <c r="I50" s="616"/>
      <c r="J50" s="616"/>
      <c r="K50" s="645"/>
      <c r="L50" s="644"/>
    </row>
    <row r="51" spans="1:12">
      <c r="A51" s="1504"/>
      <c r="B51" s="8">
        <v>1</v>
      </c>
      <c r="C51" s="20">
        <v>5.5</v>
      </c>
      <c r="D51" s="1497"/>
      <c r="E51" s="616">
        <v>90110</v>
      </c>
      <c r="F51" s="616"/>
      <c r="G51" s="616"/>
      <c r="H51" s="616"/>
      <c r="I51" s="616"/>
      <c r="J51" s="616"/>
      <c r="K51" s="645"/>
      <c r="L51" s="644"/>
    </row>
    <row r="52" spans="1:12">
      <c r="A52" s="1504"/>
      <c r="B52" s="8">
        <v>1</v>
      </c>
      <c r="C52" s="20">
        <v>7.5</v>
      </c>
      <c r="D52" s="1497"/>
      <c r="E52" s="616">
        <v>96120</v>
      </c>
      <c r="F52" s="616"/>
      <c r="G52" s="616"/>
      <c r="H52" s="616"/>
      <c r="I52" s="616"/>
      <c r="J52" s="616"/>
      <c r="K52" s="645"/>
      <c r="L52" s="644"/>
    </row>
    <row r="53" spans="1:12">
      <c r="A53" s="1504"/>
      <c r="B53" s="8">
        <v>1</v>
      </c>
      <c r="C53" s="20">
        <v>11</v>
      </c>
      <c r="D53" s="1497"/>
      <c r="E53" s="616">
        <v>100900</v>
      </c>
      <c r="F53" s="616"/>
      <c r="G53" s="616"/>
      <c r="H53" s="616"/>
      <c r="I53" s="616"/>
      <c r="J53" s="616"/>
      <c r="K53" s="645"/>
      <c r="L53" s="644"/>
    </row>
    <row r="54" spans="1:12" ht="13.5" thickBot="1">
      <c r="A54" s="1504"/>
      <c r="B54" s="8">
        <v>1</v>
      </c>
      <c r="C54" s="20">
        <v>15</v>
      </c>
      <c r="D54" s="1498"/>
      <c r="E54" s="616">
        <v>109800</v>
      </c>
      <c r="F54" s="616"/>
      <c r="G54" s="616"/>
      <c r="H54" s="616"/>
      <c r="I54" s="616"/>
      <c r="J54" s="616"/>
      <c r="K54" s="645"/>
      <c r="L54" s="644"/>
    </row>
    <row r="55" spans="1:12">
      <c r="A55" s="1504"/>
      <c r="B55" s="8">
        <v>1</v>
      </c>
      <c r="C55" s="20">
        <v>18.5</v>
      </c>
      <c r="D55" s="1445">
        <v>1000</v>
      </c>
      <c r="E55" s="616">
        <v>107650</v>
      </c>
      <c r="F55" s="616"/>
      <c r="G55" s="616"/>
      <c r="H55" s="616"/>
      <c r="I55" s="616"/>
      <c r="J55" s="616"/>
      <c r="K55" s="645"/>
      <c r="L55" s="644"/>
    </row>
    <row r="56" spans="1:12">
      <c r="A56" s="1504"/>
      <c r="B56" s="8">
        <v>1</v>
      </c>
      <c r="C56" s="20">
        <v>22</v>
      </c>
      <c r="D56" s="1497"/>
      <c r="E56" s="616">
        <v>125750</v>
      </c>
      <c r="F56" s="616"/>
      <c r="G56" s="616"/>
      <c r="H56" s="616"/>
      <c r="I56" s="616"/>
      <c r="J56" s="616"/>
      <c r="K56" s="645"/>
      <c r="L56" s="644"/>
    </row>
    <row r="57" spans="1:12">
      <c r="A57" s="1504"/>
      <c r="B57" s="9">
        <v>1</v>
      </c>
      <c r="C57" s="27">
        <v>30</v>
      </c>
      <c r="D57" s="1446"/>
      <c r="E57" s="616">
        <v>135820</v>
      </c>
      <c r="F57" s="616"/>
      <c r="G57" s="616"/>
      <c r="H57" s="616"/>
      <c r="I57" s="616"/>
      <c r="J57" s="616"/>
      <c r="K57" s="645"/>
      <c r="L57" s="644"/>
    </row>
    <row r="58" spans="1:12" ht="13.5" thickBot="1">
      <c r="A58" s="1505"/>
      <c r="B58" s="13">
        <v>1</v>
      </c>
      <c r="C58" s="1501" t="s">
        <v>49</v>
      </c>
      <c r="D58" s="1502"/>
      <c r="E58" s="647">
        <v>67850</v>
      </c>
      <c r="F58" s="616"/>
      <c r="G58" s="616"/>
      <c r="H58" s="616"/>
      <c r="I58" s="616"/>
      <c r="J58" s="616"/>
      <c r="K58" s="648"/>
      <c r="L58" s="644"/>
    </row>
    <row r="59" spans="1:12">
      <c r="A59" s="1438">
        <v>8</v>
      </c>
      <c r="B59" s="12">
        <v>1</v>
      </c>
      <c r="C59" s="19">
        <v>3</v>
      </c>
      <c r="D59" s="1445">
        <v>750</v>
      </c>
      <c r="E59" s="642">
        <v>106400</v>
      </c>
      <c r="F59" s="616"/>
      <c r="G59" s="616"/>
      <c r="H59" s="616"/>
      <c r="I59" s="616"/>
      <c r="J59" s="616"/>
      <c r="K59" s="643"/>
      <c r="L59" s="644"/>
    </row>
    <row r="60" spans="1:12">
      <c r="A60" s="1439"/>
      <c r="B60" s="28">
        <v>1</v>
      </c>
      <c r="C60" s="29">
        <v>4</v>
      </c>
      <c r="D60" s="1497"/>
      <c r="E60" s="616">
        <v>110200</v>
      </c>
      <c r="F60" s="616"/>
      <c r="G60" s="616"/>
      <c r="H60" s="616"/>
      <c r="I60" s="616"/>
      <c r="J60" s="616"/>
      <c r="K60" s="645"/>
      <c r="L60" s="644"/>
    </row>
    <row r="61" spans="1:12">
      <c r="A61" s="1439"/>
      <c r="B61" s="8">
        <v>1</v>
      </c>
      <c r="C61" s="20">
        <v>5.5</v>
      </c>
      <c r="D61" s="1497"/>
      <c r="E61" s="616">
        <v>113650</v>
      </c>
      <c r="F61" s="616"/>
      <c r="G61" s="616"/>
      <c r="H61" s="616"/>
      <c r="I61" s="616"/>
      <c r="J61" s="616"/>
      <c r="K61" s="645"/>
      <c r="L61" s="644"/>
    </row>
    <row r="62" spans="1:12">
      <c r="A62" s="1439"/>
      <c r="B62" s="8">
        <v>1</v>
      </c>
      <c r="C62" s="20">
        <v>7.5</v>
      </c>
      <c r="D62" s="1497"/>
      <c r="E62" s="616">
        <v>119700</v>
      </c>
      <c r="F62" s="616"/>
      <c r="G62" s="616"/>
      <c r="H62" s="616"/>
      <c r="I62" s="616"/>
      <c r="J62" s="616"/>
      <c r="K62" s="645"/>
      <c r="L62" s="644"/>
    </row>
    <row r="63" spans="1:12">
      <c r="A63" s="1439"/>
      <c r="B63" s="8">
        <v>1</v>
      </c>
      <c r="C63" s="20">
        <v>11</v>
      </c>
      <c r="D63" s="1497"/>
      <c r="E63" s="616">
        <v>124450</v>
      </c>
      <c r="F63" s="616"/>
      <c r="G63" s="616"/>
      <c r="H63" s="616"/>
      <c r="I63" s="616"/>
      <c r="J63" s="616"/>
      <c r="K63" s="645"/>
      <c r="L63" s="644"/>
    </row>
    <row r="64" spans="1:12">
      <c r="A64" s="1439"/>
      <c r="B64" s="8">
        <v>1</v>
      </c>
      <c r="C64" s="20">
        <v>15</v>
      </c>
      <c r="D64" s="1497"/>
      <c r="E64" s="616">
        <v>133340</v>
      </c>
      <c r="F64" s="616"/>
      <c r="G64" s="616"/>
      <c r="H64" s="616"/>
      <c r="I64" s="616"/>
      <c r="J64" s="616"/>
      <c r="K64" s="645"/>
      <c r="L64" s="644"/>
    </row>
    <row r="65" spans="1:12">
      <c r="A65" s="1439"/>
      <c r="B65" s="8">
        <v>1</v>
      </c>
      <c r="C65" s="20">
        <v>18.5</v>
      </c>
      <c r="D65" s="1497"/>
      <c r="E65" s="616">
        <v>154700</v>
      </c>
      <c r="F65" s="616"/>
      <c r="G65" s="612"/>
      <c r="H65" s="612"/>
      <c r="I65" s="612"/>
      <c r="J65" s="616"/>
      <c r="K65" s="652"/>
      <c r="L65" s="644"/>
    </row>
    <row r="66" spans="1:12">
      <c r="A66" s="1440"/>
      <c r="B66" s="9">
        <v>1</v>
      </c>
      <c r="C66" s="27">
        <v>22</v>
      </c>
      <c r="D66" s="1497"/>
      <c r="E66" s="616">
        <v>160000</v>
      </c>
      <c r="F66" s="616"/>
      <c r="G66" s="614"/>
      <c r="H66" s="614"/>
      <c r="I66" s="614"/>
      <c r="J66" s="616"/>
      <c r="K66" s="652"/>
      <c r="L66" s="644"/>
    </row>
    <row r="67" spans="1:12">
      <c r="A67" s="1440"/>
      <c r="B67" s="9">
        <v>1</v>
      </c>
      <c r="C67" s="27">
        <v>30</v>
      </c>
      <c r="D67" s="1497"/>
      <c r="E67" s="616">
        <v>179030</v>
      </c>
      <c r="F67" s="616"/>
      <c r="G67" s="614"/>
      <c r="H67" s="614"/>
      <c r="I67" s="614"/>
      <c r="J67" s="616"/>
      <c r="K67" s="652"/>
      <c r="L67" s="644"/>
    </row>
    <row r="68" spans="1:12">
      <c r="A68" s="1440"/>
      <c r="B68" s="9">
        <v>1</v>
      </c>
      <c r="C68" s="27">
        <v>45</v>
      </c>
      <c r="D68" s="1497"/>
      <c r="E68" s="616">
        <v>220290</v>
      </c>
      <c r="F68" s="616"/>
      <c r="G68" s="614"/>
      <c r="H68" s="614"/>
      <c r="I68" s="614"/>
      <c r="J68" s="616"/>
      <c r="K68" s="652"/>
      <c r="L68" s="644"/>
    </row>
    <row r="69" spans="1:12">
      <c r="A69" s="1440"/>
      <c r="B69" s="9">
        <v>1</v>
      </c>
      <c r="C69" s="27">
        <v>55</v>
      </c>
      <c r="D69" s="1497"/>
      <c r="E69" s="616">
        <v>248750</v>
      </c>
      <c r="F69" s="616"/>
      <c r="G69" s="614"/>
      <c r="H69" s="614"/>
      <c r="I69" s="614"/>
      <c r="J69" s="616"/>
      <c r="K69" s="652"/>
      <c r="L69" s="644"/>
    </row>
    <row r="70" spans="1:12">
      <c r="A70" s="1440"/>
      <c r="B70" s="9">
        <v>1</v>
      </c>
      <c r="C70" s="27">
        <v>75</v>
      </c>
      <c r="D70" s="1446"/>
      <c r="E70" s="616">
        <v>290800</v>
      </c>
      <c r="F70" s="616"/>
      <c r="G70" s="614"/>
      <c r="H70" s="614"/>
      <c r="I70" s="614"/>
      <c r="J70" s="616"/>
      <c r="K70" s="652"/>
      <c r="L70" s="644"/>
    </row>
    <row r="71" spans="1:12" ht="13.5" thickBot="1">
      <c r="A71" s="1443"/>
      <c r="B71" s="13">
        <v>1</v>
      </c>
      <c r="C71" s="1501" t="s">
        <v>49</v>
      </c>
      <c r="D71" s="1502"/>
      <c r="E71" s="647">
        <v>91500</v>
      </c>
      <c r="F71" s="616"/>
      <c r="G71" s="616"/>
      <c r="H71" s="616"/>
      <c r="I71" s="616"/>
      <c r="J71" s="616"/>
      <c r="K71" s="648"/>
      <c r="L71" s="644"/>
    </row>
    <row r="72" spans="1:12">
      <c r="A72" s="331"/>
      <c r="B72" s="25"/>
      <c r="C72" s="25"/>
      <c r="D72" s="25"/>
      <c r="E72" s="627"/>
      <c r="F72" s="627"/>
      <c r="G72" s="627"/>
      <c r="H72" s="627"/>
      <c r="I72" s="627"/>
      <c r="J72" s="653"/>
      <c r="K72" s="48"/>
      <c r="L72" s="644"/>
    </row>
    <row r="73" spans="1:12">
      <c r="A73" s="331"/>
      <c r="B73" s="25"/>
      <c r="C73" s="25"/>
      <c r="D73" s="25"/>
      <c r="E73" s="627"/>
      <c r="F73" s="627"/>
      <c r="G73" s="627"/>
      <c r="H73" s="627"/>
      <c r="I73" s="627"/>
      <c r="J73" s="653"/>
      <c r="K73" s="48"/>
      <c r="L73" s="644"/>
    </row>
    <row r="74" spans="1:12">
      <c r="A74" s="331"/>
      <c r="B74" s="25"/>
      <c r="C74" s="25"/>
      <c r="D74" s="25"/>
      <c r="E74" s="627"/>
      <c r="F74" s="627"/>
      <c r="G74" s="627"/>
      <c r="H74" s="627"/>
      <c r="I74" s="627"/>
      <c r="J74" s="653"/>
      <c r="K74" s="48"/>
      <c r="L74" s="644"/>
    </row>
    <row r="75" spans="1:12">
      <c r="A75" s="331"/>
      <c r="B75" s="25"/>
      <c r="C75" s="25"/>
      <c r="D75" s="25"/>
      <c r="E75" s="627"/>
      <c r="F75" s="627"/>
      <c r="G75" s="627"/>
      <c r="H75" s="627"/>
      <c r="I75" s="627"/>
      <c r="J75" s="653"/>
      <c r="K75" s="48"/>
      <c r="L75" s="644"/>
    </row>
    <row r="76" spans="1:12">
      <c r="A76" s="331"/>
      <c r="B76" s="25"/>
      <c r="C76" s="25"/>
      <c r="D76" s="25"/>
      <c r="E76" s="627"/>
      <c r="F76" s="627"/>
      <c r="G76" s="627"/>
      <c r="H76" s="627"/>
      <c r="I76" s="627"/>
      <c r="J76" s="653"/>
      <c r="K76" s="48"/>
      <c r="L76" s="644"/>
    </row>
    <row r="77" spans="1:12" ht="13.5" thickBot="1">
      <c r="A77" s="331"/>
      <c r="B77" s="25"/>
      <c r="C77" s="25"/>
      <c r="D77" s="25"/>
      <c r="E77" s="627"/>
      <c r="F77" s="627"/>
      <c r="G77" s="627"/>
      <c r="H77" s="627"/>
      <c r="I77" s="627"/>
      <c r="J77" s="653"/>
      <c r="K77" s="48"/>
      <c r="L77" s="644"/>
    </row>
    <row r="78" spans="1:12">
      <c r="A78" s="1432" t="s">
        <v>1029</v>
      </c>
      <c r="B78" s="1434" t="s">
        <v>137</v>
      </c>
      <c r="C78" s="1434" t="s">
        <v>126</v>
      </c>
      <c r="D78" s="1434"/>
      <c r="E78" s="1573" t="s">
        <v>732</v>
      </c>
      <c r="F78" s="1507"/>
      <c r="G78" s="1576"/>
      <c r="H78" s="1576"/>
      <c r="I78" s="1576"/>
      <c r="J78" s="654"/>
      <c r="K78" s="639"/>
      <c r="L78" s="644"/>
    </row>
    <row r="79" spans="1:12" ht="13.5" thickBot="1">
      <c r="A79" s="1571"/>
      <c r="B79" s="1572"/>
      <c r="C79" s="148" t="s">
        <v>132</v>
      </c>
      <c r="D79" s="148" t="s">
        <v>133</v>
      </c>
      <c r="E79" s="1574"/>
      <c r="F79" s="1575"/>
      <c r="G79" s="655"/>
      <c r="H79" s="655"/>
      <c r="I79" s="655"/>
      <c r="J79" s="656"/>
      <c r="K79" s="657"/>
      <c r="L79" s="644"/>
    </row>
    <row r="80" spans="1:12">
      <c r="A80" s="1577">
        <v>10</v>
      </c>
      <c r="B80" s="12">
        <v>1</v>
      </c>
      <c r="C80" s="19">
        <v>15</v>
      </c>
      <c r="D80" s="1445">
        <v>750</v>
      </c>
      <c r="E80" s="616">
        <v>172300</v>
      </c>
      <c r="F80" s="613"/>
      <c r="G80" s="613"/>
      <c r="H80" s="613"/>
      <c r="I80" s="613"/>
      <c r="J80" s="660"/>
      <c r="K80" s="661"/>
      <c r="L80" s="644"/>
    </row>
    <row r="81" spans="1:12">
      <c r="A81" s="1578"/>
      <c r="B81" s="8">
        <v>1</v>
      </c>
      <c r="C81" s="20">
        <v>18.5</v>
      </c>
      <c r="D81" s="1497"/>
      <c r="E81" s="616">
        <v>193650</v>
      </c>
      <c r="F81" s="612"/>
      <c r="G81" s="612"/>
      <c r="H81" s="612"/>
      <c r="I81" s="612"/>
      <c r="J81" s="620"/>
      <c r="K81" s="659"/>
      <c r="L81" s="644"/>
    </row>
    <row r="82" spans="1:12">
      <c r="A82" s="1578"/>
      <c r="B82" s="8">
        <v>1</v>
      </c>
      <c r="C82" s="20">
        <v>22</v>
      </c>
      <c r="D82" s="1497"/>
      <c r="E82" s="616">
        <v>198900</v>
      </c>
      <c r="F82" s="612"/>
      <c r="G82" s="612"/>
      <c r="H82" s="612"/>
      <c r="I82" s="612"/>
      <c r="J82" s="620"/>
      <c r="K82" s="659"/>
      <c r="L82" s="644"/>
    </row>
    <row r="83" spans="1:12">
      <c r="A83" s="1578"/>
      <c r="B83" s="8">
        <v>1</v>
      </c>
      <c r="C83" s="20">
        <v>30</v>
      </c>
      <c r="D83" s="1497"/>
      <c r="E83" s="616">
        <v>217960</v>
      </c>
      <c r="F83" s="612"/>
      <c r="G83" s="612"/>
      <c r="H83" s="612"/>
      <c r="I83" s="612"/>
      <c r="J83" s="620"/>
      <c r="K83" s="659"/>
      <c r="L83" s="644"/>
    </row>
    <row r="84" spans="1:12">
      <c r="A84" s="1578"/>
      <c r="B84" s="8">
        <v>1</v>
      </c>
      <c r="C84" s="20">
        <v>37</v>
      </c>
      <c r="D84" s="1497"/>
      <c r="E84" s="616">
        <v>240800</v>
      </c>
      <c r="F84" s="612"/>
      <c r="G84" s="612"/>
      <c r="H84" s="612"/>
      <c r="I84" s="612"/>
      <c r="J84" s="620"/>
      <c r="K84" s="659"/>
      <c r="L84" s="644"/>
    </row>
    <row r="85" spans="1:12">
      <c r="A85" s="1578"/>
      <c r="B85" s="8">
        <v>1</v>
      </c>
      <c r="C85" s="20">
        <v>45</v>
      </c>
      <c r="D85" s="1497"/>
      <c r="E85" s="616">
        <v>259225</v>
      </c>
      <c r="F85" s="612"/>
      <c r="G85" s="612"/>
      <c r="H85" s="612"/>
      <c r="I85" s="612"/>
      <c r="J85" s="620"/>
      <c r="K85" s="659"/>
      <c r="L85" s="644"/>
    </row>
    <row r="86" spans="1:12">
      <c r="A86" s="1578"/>
      <c r="B86" s="8">
        <v>1</v>
      </c>
      <c r="C86" s="20">
        <v>55</v>
      </c>
      <c r="D86" s="1497"/>
      <c r="E86" s="616">
        <v>287680</v>
      </c>
      <c r="F86" s="612"/>
      <c r="G86" s="612"/>
      <c r="H86" s="612"/>
      <c r="I86" s="612"/>
      <c r="J86" s="620"/>
      <c r="K86" s="659"/>
      <c r="L86" s="644"/>
    </row>
    <row r="87" spans="1:12">
      <c r="A87" s="1578"/>
      <c r="B87" s="8">
        <v>1</v>
      </c>
      <c r="C87" s="20">
        <v>75</v>
      </c>
      <c r="D87" s="1446"/>
      <c r="E87" s="616">
        <v>329700</v>
      </c>
      <c r="F87" s="612"/>
      <c r="G87" s="612"/>
      <c r="H87" s="612"/>
      <c r="I87" s="612"/>
      <c r="J87" s="620"/>
      <c r="K87" s="659"/>
      <c r="L87" s="644"/>
    </row>
    <row r="88" spans="1:12" ht="13.5" thickBot="1">
      <c r="A88" s="1579"/>
      <c r="B88" s="13">
        <v>1</v>
      </c>
      <c r="C88" s="1444" t="s">
        <v>49</v>
      </c>
      <c r="D88" s="1444"/>
      <c r="E88" s="647">
        <v>130350</v>
      </c>
      <c r="F88" s="615"/>
      <c r="G88" s="615"/>
      <c r="H88" s="615"/>
      <c r="I88" s="615"/>
      <c r="J88" s="618"/>
      <c r="K88" s="662"/>
      <c r="L88" s="644"/>
    </row>
  </sheetData>
  <mergeCells count="42">
    <mergeCell ref="E78:E79"/>
    <mergeCell ref="F78:F79"/>
    <mergeCell ref="G78:I78"/>
    <mergeCell ref="A80:A88"/>
    <mergeCell ref="D80:D87"/>
    <mergeCell ref="C88:D88"/>
    <mergeCell ref="A59:A71"/>
    <mergeCell ref="D59:D70"/>
    <mergeCell ref="C71:D71"/>
    <mergeCell ref="A78:A79"/>
    <mergeCell ref="B78:B79"/>
    <mergeCell ref="C78:D78"/>
    <mergeCell ref="C27:D27"/>
    <mergeCell ref="A49:A58"/>
    <mergeCell ref="D49:D54"/>
    <mergeCell ref="D55:D57"/>
    <mergeCell ref="C58:D58"/>
    <mergeCell ref="A39:A48"/>
    <mergeCell ref="D39:D41"/>
    <mergeCell ref="D42:D45"/>
    <mergeCell ref="D46:D47"/>
    <mergeCell ref="C48:D48"/>
    <mergeCell ref="C8:D8"/>
    <mergeCell ref="E8:E9"/>
    <mergeCell ref="F8:F9"/>
    <mergeCell ref="A28:A38"/>
    <mergeCell ref="D28:D33"/>
    <mergeCell ref="D34:D37"/>
    <mergeCell ref="C38:D38"/>
    <mergeCell ref="A19:A27"/>
    <mergeCell ref="D19:D22"/>
    <mergeCell ref="D23:D26"/>
    <mergeCell ref="G8:I8"/>
    <mergeCell ref="J8:K8"/>
    <mergeCell ref="A1:K6"/>
    <mergeCell ref="A10:A18"/>
    <mergeCell ref="D10:D12"/>
    <mergeCell ref="D13:D17"/>
    <mergeCell ref="C18:D18"/>
    <mergeCell ref="A7:K7"/>
    <mergeCell ref="A8:A9"/>
    <mergeCell ref="B8:B9"/>
  </mergeCells>
  <phoneticPr fontId="7" type="noConversion"/>
  <hyperlinks>
    <hyperlink ref="A18" r:id="rId1" display="www.ventcom.ru"/>
    <hyperlink ref="B51" r:id="rId2" display="teplov@orgrme.ru"/>
  </hyperlink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AS158"/>
  <sheetViews>
    <sheetView topLeftCell="A58" zoomScaleNormal="100" zoomScaleSheetLayoutView="100" workbookViewId="0">
      <selection activeCell="F12" sqref="F12"/>
    </sheetView>
  </sheetViews>
  <sheetFormatPr defaultRowHeight="12.75"/>
  <cols>
    <col min="1" max="1" width="11.42578125" customWidth="1"/>
    <col min="2" max="2" width="7.42578125" customWidth="1"/>
    <col min="3" max="3" width="7.140625" customWidth="1"/>
    <col min="4" max="4" width="10.140625" customWidth="1"/>
    <col min="5" max="5" width="8" customWidth="1"/>
    <col min="8" max="8" width="9" customWidth="1"/>
    <col min="9" max="9" width="7.7109375" customWidth="1"/>
    <col min="10" max="10" width="10.42578125" customWidth="1"/>
  </cols>
  <sheetData>
    <row r="1" spans="1:12" ht="15.75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424"/>
      <c r="L1" s="424"/>
    </row>
    <row r="2" spans="1:12" ht="19.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420"/>
      <c r="L2" s="417"/>
    </row>
    <row r="3" spans="1:12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"/>
      <c r="L3" s="421"/>
    </row>
    <row r="4" spans="1:12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425"/>
      <c r="L4" s="425"/>
    </row>
    <row r="5" spans="1:12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"/>
      <c r="L5" s="1"/>
    </row>
    <row r="6" spans="1:12">
      <c r="A6" s="1"/>
      <c r="B6" s="1"/>
      <c r="C6" s="423"/>
      <c r="D6" s="423"/>
      <c r="E6" s="423"/>
      <c r="F6" s="423"/>
      <c r="G6" s="423"/>
      <c r="H6" s="423"/>
      <c r="I6" s="423"/>
      <c r="J6" s="1"/>
      <c r="K6" s="1"/>
      <c r="L6" s="1"/>
    </row>
    <row r="7" spans="1:12" ht="13.5" customHeight="1" thickBot="1">
      <c r="A7" s="328" t="s">
        <v>642</v>
      </c>
      <c r="B7" s="328"/>
      <c r="C7" s="328"/>
      <c r="D7" s="328"/>
      <c r="E7" s="328"/>
      <c r="F7" s="309"/>
      <c r="G7" s="309"/>
      <c r="H7" s="1596" t="s">
        <v>947</v>
      </c>
      <c r="I7" s="1596"/>
      <c r="J7" s="1596"/>
    </row>
    <row r="8" spans="1:12" ht="11.25" customHeight="1">
      <c r="A8" s="1513" t="s">
        <v>1037</v>
      </c>
      <c r="B8" s="1516" t="s">
        <v>126</v>
      </c>
      <c r="C8" s="1517"/>
      <c r="D8" s="286" t="s">
        <v>737</v>
      </c>
      <c r="E8" s="1490" t="s">
        <v>946</v>
      </c>
      <c r="F8" s="1516" t="s">
        <v>737</v>
      </c>
      <c r="G8" s="1603"/>
      <c r="H8" s="1604"/>
      <c r="I8" s="1490" t="s">
        <v>738</v>
      </c>
      <c r="J8" s="1601" t="s">
        <v>643</v>
      </c>
    </row>
    <row r="9" spans="1:12" ht="27.75" customHeight="1" thickBot="1">
      <c r="A9" s="1514"/>
      <c r="B9" s="148" t="s">
        <v>132</v>
      </c>
      <c r="C9" s="148" t="s">
        <v>133</v>
      </c>
      <c r="D9" s="148" t="s">
        <v>949</v>
      </c>
      <c r="E9" s="1491"/>
      <c r="F9" s="148" t="s">
        <v>1194</v>
      </c>
      <c r="G9" s="148" t="s">
        <v>1193</v>
      </c>
      <c r="H9" s="234" t="s">
        <v>948</v>
      </c>
      <c r="I9" s="1491"/>
      <c r="J9" s="1602"/>
    </row>
    <row r="10" spans="1:12">
      <c r="A10" s="1592" t="s">
        <v>896</v>
      </c>
      <c r="B10" s="20">
        <v>1.5</v>
      </c>
      <c r="C10" s="8">
        <v>1500</v>
      </c>
      <c r="D10" s="12">
        <v>46046</v>
      </c>
      <c r="E10" s="1445">
        <v>9832.5</v>
      </c>
      <c r="F10" s="11"/>
      <c r="G10" s="166"/>
      <c r="H10" s="166"/>
      <c r="I10" s="12" t="s">
        <v>134</v>
      </c>
      <c r="J10" s="1580">
        <f>15690*1.15</f>
        <v>18043.5</v>
      </c>
    </row>
    <row r="11" spans="1:12" ht="13.5" thickBot="1">
      <c r="A11" s="1616"/>
      <c r="B11" s="1501" t="s">
        <v>644</v>
      </c>
      <c r="C11" s="1502"/>
      <c r="D11" s="13">
        <v>40710</v>
      </c>
      <c r="E11" s="1491"/>
      <c r="F11" s="13"/>
      <c r="G11" s="36"/>
      <c r="H11" s="36"/>
      <c r="I11" s="13" t="s">
        <v>134</v>
      </c>
      <c r="J11" s="1582"/>
    </row>
    <row r="12" spans="1:12">
      <c r="A12" s="1592" t="s">
        <v>897</v>
      </c>
      <c r="B12" s="19">
        <v>5.5</v>
      </c>
      <c r="C12" s="12">
        <v>1500</v>
      </c>
      <c r="D12" s="12">
        <v>55004.499999999993</v>
      </c>
      <c r="E12" s="1445">
        <v>11442.5</v>
      </c>
      <c r="F12" s="9" t="s">
        <v>134</v>
      </c>
      <c r="G12" s="9">
        <v>132687</v>
      </c>
      <c r="H12" s="9">
        <v>145187.5</v>
      </c>
      <c r="I12" s="12" t="s">
        <v>134</v>
      </c>
      <c r="J12" s="1580">
        <f>15690*1.15</f>
        <v>18043.5</v>
      </c>
    </row>
    <row r="13" spans="1:12">
      <c r="A13" s="1605"/>
      <c r="B13" s="20">
        <v>5.5</v>
      </c>
      <c r="C13" s="8" t="s">
        <v>944</v>
      </c>
      <c r="D13" s="8"/>
      <c r="E13" s="1497"/>
      <c r="F13" s="9"/>
      <c r="G13" s="9"/>
      <c r="H13" s="9">
        <v>142071</v>
      </c>
      <c r="I13" s="8" t="s">
        <v>134</v>
      </c>
      <c r="J13" s="1581"/>
    </row>
    <row r="14" spans="1:12" ht="13.5" thickBot="1">
      <c r="A14" s="1606"/>
      <c r="B14" s="1608" t="s">
        <v>644</v>
      </c>
      <c r="C14" s="1608"/>
      <c r="D14" s="13">
        <v>52255.999999999993</v>
      </c>
      <c r="E14" s="1491"/>
      <c r="F14" s="9" t="s">
        <v>134</v>
      </c>
      <c r="G14" s="13">
        <v>144037.5</v>
      </c>
      <c r="H14" s="13">
        <v>134481</v>
      </c>
      <c r="I14" s="13" t="s">
        <v>134</v>
      </c>
      <c r="J14" s="1582"/>
    </row>
    <row r="15" spans="1:12">
      <c r="A15" s="1592" t="s">
        <v>898</v>
      </c>
      <c r="B15" s="19">
        <v>11</v>
      </c>
      <c r="C15" s="12">
        <v>1000</v>
      </c>
      <c r="D15" s="12">
        <v>81477.5</v>
      </c>
      <c r="E15" s="1445">
        <v>16974</v>
      </c>
      <c r="F15" s="9" t="s">
        <v>134</v>
      </c>
      <c r="G15" s="12">
        <v>176099.5</v>
      </c>
      <c r="H15" s="12">
        <v>189738.49999999997</v>
      </c>
      <c r="I15" s="12" t="s">
        <v>134</v>
      </c>
      <c r="J15" s="1580">
        <f>20510*1.15</f>
        <v>23586.499999999996</v>
      </c>
    </row>
    <row r="16" spans="1:12">
      <c r="A16" s="1605"/>
      <c r="B16" s="20">
        <v>11</v>
      </c>
      <c r="C16" s="8" t="s">
        <v>945</v>
      </c>
      <c r="D16" s="8"/>
      <c r="E16" s="1497"/>
      <c r="F16" s="9" t="s">
        <v>134</v>
      </c>
      <c r="G16" s="8">
        <v>174949.5</v>
      </c>
      <c r="H16" s="8">
        <v>176870</v>
      </c>
      <c r="I16" s="8" t="s">
        <v>134</v>
      </c>
      <c r="J16" s="1581"/>
    </row>
    <row r="17" spans="1:10">
      <c r="A17" s="1605"/>
      <c r="B17" s="20">
        <v>15</v>
      </c>
      <c r="C17" s="8">
        <v>1500</v>
      </c>
      <c r="D17" s="8">
        <v>81477.5</v>
      </c>
      <c r="E17" s="1497"/>
      <c r="F17" s="9" t="s">
        <v>134</v>
      </c>
      <c r="G17" s="8">
        <v>176387</v>
      </c>
      <c r="H17" s="8">
        <v>190485.99999999997</v>
      </c>
      <c r="I17" s="8" t="s">
        <v>134</v>
      </c>
      <c r="J17" s="1581"/>
    </row>
    <row r="18" spans="1:10">
      <c r="A18" s="1606"/>
      <c r="B18" s="20">
        <v>15</v>
      </c>
      <c r="C18" s="8" t="s">
        <v>944</v>
      </c>
      <c r="D18" s="8"/>
      <c r="E18" s="1497"/>
      <c r="F18" s="8"/>
      <c r="G18" s="8"/>
      <c r="H18" s="8">
        <v>186300</v>
      </c>
      <c r="I18" s="8" t="s">
        <v>134</v>
      </c>
      <c r="J18" s="1581"/>
    </row>
    <row r="19" spans="1:10" ht="13.5" thickBot="1">
      <c r="A19" s="1607"/>
      <c r="B19" s="1608" t="str">
        <f>B14</f>
        <v>без э/дв.!!!</v>
      </c>
      <c r="C19" s="1608"/>
      <c r="D19" s="13">
        <v>74842</v>
      </c>
      <c r="E19" s="1498"/>
      <c r="F19" s="9" t="s">
        <v>134</v>
      </c>
      <c r="G19" s="13">
        <v>161437</v>
      </c>
      <c r="H19" s="13">
        <v>161908.5</v>
      </c>
      <c r="I19" s="13" t="s">
        <v>134</v>
      </c>
      <c r="J19" s="1582"/>
    </row>
    <row r="20" spans="1:10">
      <c r="A20" s="1592" t="s">
        <v>893</v>
      </c>
      <c r="B20" s="19">
        <v>11</v>
      </c>
      <c r="C20" s="12">
        <v>1000</v>
      </c>
      <c r="D20" s="12">
        <v>84548</v>
      </c>
      <c r="E20" s="1445">
        <v>16974</v>
      </c>
      <c r="F20" s="12">
        <v>267904</v>
      </c>
      <c r="G20" s="12">
        <v>201537.49999999997</v>
      </c>
      <c r="H20" s="12">
        <v>209518.49999999997</v>
      </c>
      <c r="I20" s="12" t="s">
        <v>134</v>
      </c>
      <c r="J20" s="1580">
        <f>20510*1.15</f>
        <v>23586.499999999996</v>
      </c>
    </row>
    <row r="21" spans="1:10">
      <c r="A21" s="1605"/>
      <c r="B21" s="20">
        <v>11</v>
      </c>
      <c r="C21" s="8" t="s">
        <v>945</v>
      </c>
      <c r="D21" s="8"/>
      <c r="E21" s="1497"/>
      <c r="F21" s="8"/>
      <c r="G21" s="8"/>
      <c r="H21" s="8">
        <v>196684.49999999997</v>
      </c>
      <c r="I21" s="8" t="s">
        <v>134</v>
      </c>
      <c r="J21" s="1581"/>
    </row>
    <row r="22" spans="1:10">
      <c r="A22" s="1605"/>
      <c r="B22" s="20">
        <v>15</v>
      </c>
      <c r="C22" s="8">
        <v>1500</v>
      </c>
      <c r="D22" s="8">
        <v>85284</v>
      </c>
      <c r="E22" s="1497"/>
      <c r="F22" s="8">
        <v>268214.5</v>
      </c>
      <c r="G22" s="8">
        <v>201537.49999999997</v>
      </c>
      <c r="H22" s="8">
        <v>210254.49999999997</v>
      </c>
      <c r="I22" s="8" t="s">
        <v>134</v>
      </c>
      <c r="J22" s="1581"/>
    </row>
    <row r="23" spans="1:10">
      <c r="A23" s="1606"/>
      <c r="B23" s="20">
        <v>15</v>
      </c>
      <c r="C23" s="8" t="s">
        <v>944</v>
      </c>
      <c r="D23" s="8"/>
      <c r="E23" s="1497"/>
      <c r="F23" s="8"/>
      <c r="G23" s="8"/>
      <c r="H23" s="8">
        <v>206079.99999999997</v>
      </c>
      <c r="I23" s="8" t="s">
        <v>134</v>
      </c>
      <c r="J23" s="1581"/>
    </row>
    <row r="24" spans="1:10" ht="13.5" thickBot="1">
      <c r="A24" s="1607"/>
      <c r="B24" s="1608" t="str">
        <f>B19</f>
        <v>без э/дв.!!!</v>
      </c>
      <c r="C24" s="1608"/>
      <c r="D24" s="13">
        <v>78499</v>
      </c>
      <c r="E24" s="1498"/>
      <c r="F24" s="13">
        <v>248859.99999999997</v>
      </c>
      <c r="G24" s="13">
        <v>193061.99999999997</v>
      </c>
      <c r="H24" s="13">
        <v>183942.5</v>
      </c>
      <c r="I24" s="13" t="s">
        <v>134</v>
      </c>
      <c r="J24" s="1582"/>
    </row>
    <row r="25" spans="1:10">
      <c r="A25" s="1592" t="s">
        <v>894</v>
      </c>
      <c r="B25" s="19">
        <v>15</v>
      </c>
      <c r="C25" s="12">
        <v>1500</v>
      </c>
      <c r="D25" s="12">
        <v>85284</v>
      </c>
      <c r="E25" s="1445">
        <v>16974</v>
      </c>
      <c r="F25" s="12">
        <v>268214.5</v>
      </c>
      <c r="G25" s="12">
        <v>201537.49999999997</v>
      </c>
      <c r="H25" s="12">
        <v>210254.49999999997</v>
      </c>
      <c r="I25" s="12" t="s">
        <v>134</v>
      </c>
      <c r="J25" s="1580">
        <f>20510*1.15</f>
        <v>23586.499999999996</v>
      </c>
    </row>
    <row r="26" spans="1:10">
      <c r="A26" s="1605"/>
      <c r="B26" s="20">
        <v>15</v>
      </c>
      <c r="C26" s="8" t="s">
        <v>944</v>
      </c>
      <c r="D26" s="8"/>
      <c r="E26" s="1497"/>
      <c r="F26" s="8"/>
      <c r="G26" s="8"/>
      <c r="H26" s="8">
        <v>206079.99999999997</v>
      </c>
      <c r="I26" s="8" t="s">
        <v>134</v>
      </c>
      <c r="J26" s="1581"/>
    </row>
    <row r="27" spans="1:10" ht="13.5" thickBot="1">
      <c r="A27" s="1593"/>
      <c r="B27" s="1608" t="str">
        <f>B24</f>
        <v>без э/дв.!!!</v>
      </c>
      <c r="C27" s="1608"/>
      <c r="D27" s="13">
        <v>78499</v>
      </c>
      <c r="E27" s="1498"/>
      <c r="F27" s="13">
        <v>248859.99999999997</v>
      </c>
      <c r="G27" s="13">
        <v>193061.99999999997</v>
      </c>
      <c r="H27" s="13">
        <v>183942.5</v>
      </c>
      <c r="I27" s="13" t="s">
        <v>134</v>
      </c>
      <c r="J27" s="1582"/>
    </row>
    <row r="28" spans="1:10">
      <c r="A28" s="1592" t="s">
        <v>899</v>
      </c>
      <c r="B28" s="19">
        <v>11</v>
      </c>
      <c r="C28" s="12">
        <v>1000</v>
      </c>
      <c r="D28" s="12">
        <v>104005.99999999999</v>
      </c>
      <c r="E28" s="1497">
        <v>22804.5</v>
      </c>
      <c r="F28" s="12">
        <v>280404.5</v>
      </c>
      <c r="G28" s="12">
        <v>202261.99999999997</v>
      </c>
      <c r="H28" s="12">
        <v>226607.49999999997</v>
      </c>
      <c r="I28" s="12" t="s">
        <v>134</v>
      </c>
      <c r="J28" s="1580">
        <f>25590*1.15</f>
        <v>29428.499999999996</v>
      </c>
    </row>
    <row r="29" spans="1:10">
      <c r="A29" s="1605"/>
      <c r="B29" s="20">
        <v>11</v>
      </c>
      <c r="C29" s="8" t="s">
        <v>945</v>
      </c>
      <c r="D29" s="8"/>
      <c r="E29" s="1497"/>
      <c r="F29" s="8"/>
      <c r="G29" s="8"/>
      <c r="H29" s="8">
        <v>213773.49999999997</v>
      </c>
      <c r="I29" s="8" t="s">
        <v>134</v>
      </c>
      <c r="J29" s="1581"/>
    </row>
    <row r="30" spans="1:10">
      <c r="A30" s="1605"/>
      <c r="B30" s="20">
        <v>30</v>
      </c>
      <c r="C30" s="8">
        <v>1500</v>
      </c>
      <c r="D30" s="8">
        <v>125844.49999999999</v>
      </c>
      <c r="E30" s="1497"/>
      <c r="F30" s="8">
        <v>302795</v>
      </c>
      <c r="G30" s="8">
        <v>232012.49999999997</v>
      </c>
      <c r="H30" s="8">
        <v>249377.49999999997</v>
      </c>
      <c r="I30" s="8" t="s">
        <v>134</v>
      </c>
      <c r="J30" s="1581"/>
    </row>
    <row r="31" spans="1:10">
      <c r="A31" s="1606"/>
      <c r="B31" s="20">
        <v>30</v>
      </c>
      <c r="C31" s="8" t="s">
        <v>944</v>
      </c>
      <c r="D31" s="8"/>
      <c r="E31" s="1597"/>
      <c r="F31" s="8"/>
      <c r="G31" s="8"/>
      <c r="H31" s="8">
        <v>244489.99999999997</v>
      </c>
      <c r="I31" s="8" t="s">
        <v>134</v>
      </c>
      <c r="J31" s="1581"/>
    </row>
    <row r="32" spans="1:10" ht="13.5" thickBot="1">
      <c r="A32" s="1607"/>
      <c r="B32" s="1608" t="str">
        <f>B24</f>
        <v>без э/дв.!!!</v>
      </c>
      <c r="C32" s="1608"/>
      <c r="D32" s="13">
        <v>102970.99999999999</v>
      </c>
      <c r="E32" s="1491"/>
      <c r="F32" s="13">
        <v>261509.99999999997</v>
      </c>
      <c r="G32" s="13">
        <v>195361.99999999997</v>
      </c>
      <c r="H32" s="13">
        <v>201077.49999999997</v>
      </c>
      <c r="I32" s="13" t="s">
        <v>134</v>
      </c>
      <c r="J32" s="1582"/>
    </row>
    <row r="33" spans="1:10">
      <c r="A33" s="1592" t="s">
        <v>801</v>
      </c>
      <c r="B33" s="19">
        <v>22</v>
      </c>
      <c r="C33" s="12">
        <v>1000</v>
      </c>
      <c r="D33" s="12">
        <v>145992.5</v>
      </c>
      <c r="E33" s="1445">
        <v>28565.999999999996</v>
      </c>
      <c r="F33" s="12">
        <v>346092.5</v>
      </c>
      <c r="G33" s="12">
        <v>268042</v>
      </c>
      <c r="H33" s="12">
        <v>283923.5</v>
      </c>
      <c r="I33" s="12" t="s">
        <v>134</v>
      </c>
      <c r="J33" s="1580">
        <f>25590*1.15</f>
        <v>29428.499999999996</v>
      </c>
    </row>
    <row r="34" spans="1:10">
      <c r="A34" s="1605"/>
      <c r="B34" s="20">
        <v>22</v>
      </c>
      <c r="C34" s="8" t="s">
        <v>945</v>
      </c>
      <c r="D34" s="8"/>
      <c r="E34" s="1497"/>
      <c r="F34" s="8"/>
      <c r="G34" s="8"/>
      <c r="H34" s="8">
        <v>266558.5</v>
      </c>
      <c r="I34" s="8" t="s">
        <v>134</v>
      </c>
      <c r="J34" s="1581"/>
    </row>
    <row r="35" spans="1:10">
      <c r="A35" s="1605"/>
      <c r="B35" s="20">
        <v>45</v>
      </c>
      <c r="C35" s="8">
        <v>1500</v>
      </c>
      <c r="D35" s="8">
        <v>166623.5</v>
      </c>
      <c r="E35" s="1497"/>
      <c r="F35" s="8">
        <v>366976.5</v>
      </c>
      <c r="G35" s="8">
        <v>292686.5</v>
      </c>
      <c r="H35" s="8">
        <v>307084.5</v>
      </c>
      <c r="I35" s="8" t="s">
        <v>134</v>
      </c>
      <c r="J35" s="1581"/>
    </row>
    <row r="36" spans="1:10">
      <c r="A36" s="1606"/>
      <c r="B36" s="20">
        <v>45</v>
      </c>
      <c r="C36" s="8" t="s">
        <v>944</v>
      </c>
      <c r="D36" s="8"/>
      <c r="E36" s="1597"/>
      <c r="F36" s="8"/>
      <c r="G36" s="8"/>
      <c r="H36" s="8">
        <v>305049</v>
      </c>
      <c r="I36" s="8" t="s">
        <v>134</v>
      </c>
      <c r="J36" s="1581"/>
    </row>
    <row r="37" spans="1:10" ht="13.5" thickBot="1">
      <c r="A37" s="1607"/>
      <c r="B37" s="1608" t="str">
        <f>B32</f>
        <v>без э/дв.!!!</v>
      </c>
      <c r="C37" s="1608"/>
      <c r="D37" s="13">
        <v>137183.5</v>
      </c>
      <c r="E37" s="1491"/>
      <c r="F37" s="13">
        <v>301162</v>
      </c>
      <c r="G37" s="13">
        <v>241074.49999999997</v>
      </c>
      <c r="H37" s="13">
        <v>238463.99999999997</v>
      </c>
      <c r="I37" s="13" t="s">
        <v>134</v>
      </c>
      <c r="J37" s="1582"/>
    </row>
    <row r="38" spans="1:10">
      <c r="A38" s="1592" t="s">
        <v>895</v>
      </c>
      <c r="B38" s="19">
        <v>30</v>
      </c>
      <c r="C38" s="12">
        <v>1000</v>
      </c>
      <c r="D38" s="12">
        <v>171741</v>
      </c>
      <c r="E38" s="1445">
        <v>43171</v>
      </c>
      <c r="F38" s="12">
        <v>394139.49999999994</v>
      </c>
      <c r="G38" s="12">
        <v>307866.5</v>
      </c>
      <c r="H38" s="12">
        <v>364722.5</v>
      </c>
      <c r="I38" s="12" t="s">
        <v>134</v>
      </c>
      <c r="J38" s="1580">
        <f>1.15*33490</f>
        <v>38513.5</v>
      </c>
    </row>
    <row r="39" spans="1:10">
      <c r="A39" s="1605"/>
      <c r="B39" s="20">
        <v>30</v>
      </c>
      <c r="C39" s="8" t="s">
        <v>945</v>
      </c>
      <c r="D39" s="8"/>
      <c r="E39" s="1497"/>
      <c r="F39" s="8"/>
      <c r="G39" s="8"/>
      <c r="H39" s="8">
        <v>346943.5</v>
      </c>
      <c r="I39" s="8" t="s">
        <v>134</v>
      </c>
      <c r="J39" s="1581"/>
    </row>
    <row r="40" spans="1:10">
      <c r="A40" s="1605"/>
      <c r="B40" s="20">
        <v>90</v>
      </c>
      <c r="C40" s="8">
        <v>1500</v>
      </c>
      <c r="D40" s="8">
        <v>237578.49999999997</v>
      </c>
      <c r="E40" s="1497"/>
      <c r="F40" s="8">
        <v>469763.49999999994</v>
      </c>
      <c r="G40" s="8">
        <v>370875</v>
      </c>
      <c r="H40" s="8">
        <v>428190.99999999994</v>
      </c>
      <c r="I40" s="8" t="s">
        <v>134</v>
      </c>
      <c r="J40" s="1581"/>
    </row>
    <row r="41" spans="1:10">
      <c r="A41" s="1605"/>
      <c r="B41" s="20">
        <v>90</v>
      </c>
      <c r="C41" s="8" t="s">
        <v>944</v>
      </c>
      <c r="D41" s="8"/>
      <c r="E41" s="1597"/>
      <c r="F41" s="8"/>
      <c r="G41" s="8"/>
      <c r="H41" s="8">
        <v>429984.99999999994</v>
      </c>
      <c r="I41" s="8" t="s">
        <v>134</v>
      </c>
      <c r="J41" s="1581"/>
    </row>
    <row r="42" spans="1:10" ht="13.5" thickBot="1">
      <c r="A42" s="1593"/>
      <c r="B42" s="1444" t="s">
        <v>644</v>
      </c>
      <c r="C42" s="1444"/>
      <c r="D42" s="13">
        <v>167371</v>
      </c>
      <c r="E42" s="1491"/>
      <c r="F42" s="13">
        <v>335627.5</v>
      </c>
      <c r="G42" s="13">
        <v>264362</v>
      </c>
      <c r="H42" s="13">
        <v>302139.5</v>
      </c>
      <c r="I42" s="13" t="s">
        <v>134</v>
      </c>
      <c r="J42" s="1582"/>
    </row>
    <row r="43" spans="1:10">
      <c r="A43" s="1592" t="s">
        <v>870</v>
      </c>
      <c r="B43" s="19">
        <v>75</v>
      </c>
      <c r="C43" s="12">
        <v>1500</v>
      </c>
      <c r="D43" s="12">
        <v>223237.99999999997</v>
      </c>
      <c r="E43" s="1445">
        <v>43171</v>
      </c>
      <c r="F43" s="12">
        <v>447361.49999999994</v>
      </c>
      <c r="G43" s="12">
        <v>359237</v>
      </c>
      <c r="H43" s="12">
        <v>413896.49999999994</v>
      </c>
      <c r="I43" s="12" t="s">
        <v>134</v>
      </c>
      <c r="J43" s="1580">
        <f>1.15*33490</f>
        <v>38513.5</v>
      </c>
    </row>
    <row r="44" spans="1:10">
      <c r="A44" s="1605"/>
      <c r="B44" s="20">
        <v>75</v>
      </c>
      <c r="C44" s="8" t="s">
        <v>944</v>
      </c>
      <c r="D44" s="8"/>
      <c r="E44" s="1497"/>
      <c r="F44" s="8"/>
      <c r="G44" s="8"/>
      <c r="H44" s="8">
        <v>417944.49999999994</v>
      </c>
      <c r="I44" s="8" t="s">
        <v>134</v>
      </c>
      <c r="J44" s="1581"/>
    </row>
    <row r="45" spans="1:10" ht="13.5" thickBot="1">
      <c r="A45" s="1593"/>
      <c r="B45" s="1444" t="s">
        <v>644</v>
      </c>
      <c r="C45" s="1444"/>
      <c r="D45" s="13">
        <v>167371</v>
      </c>
      <c r="E45" s="1498"/>
      <c r="F45" s="13">
        <v>335627.5</v>
      </c>
      <c r="G45" s="13">
        <v>264362</v>
      </c>
      <c r="H45" s="13">
        <v>302139.5</v>
      </c>
      <c r="I45" s="13" t="s">
        <v>134</v>
      </c>
      <c r="J45" s="1582"/>
    </row>
    <row r="46" spans="1:10">
      <c r="A46" s="1592" t="s">
        <v>900</v>
      </c>
      <c r="B46" s="19">
        <v>132</v>
      </c>
      <c r="C46" s="12">
        <v>1500</v>
      </c>
      <c r="D46" s="12" t="s">
        <v>134</v>
      </c>
      <c r="E46" s="1445">
        <v>47104</v>
      </c>
      <c r="F46" s="12" t="s">
        <v>134</v>
      </c>
      <c r="G46" s="9" t="s">
        <v>134</v>
      </c>
      <c r="H46" s="12" t="s">
        <v>134</v>
      </c>
      <c r="I46" s="12" t="s">
        <v>134</v>
      </c>
      <c r="J46" s="1580">
        <f>1.15*33490</f>
        <v>38513.5</v>
      </c>
    </row>
    <row r="47" spans="1:10">
      <c r="A47" s="1605"/>
      <c r="B47" s="20">
        <v>132</v>
      </c>
      <c r="C47" s="8" t="s">
        <v>944</v>
      </c>
      <c r="D47" s="8" t="s">
        <v>134</v>
      </c>
      <c r="E47" s="1497"/>
      <c r="F47" s="8"/>
      <c r="G47" s="8"/>
      <c r="H47" s="8" t="s">
        <v>134</v>
      </c>
      <c r="I47" s="8" t="s">
        <v>134</v>
      </c>
      <c r="J47" s="1581"/>
    </row>
    <row r="48" spans="1:10" ht="13.5" customHeight="1" thickBot="1">
      <c r="A48" s="1593"/>
      <c r="B48" s="1444" t="s">
        <v>644</v>
      </c>
      <c r="C48" s="1444"/>
      <c r="D48" s="13">
        <v>178135</v>
      </c>
      <c r="E48" s="1498"/>
      <c r="F48" s="13">
        <v>352521</v>
      </c>
      <c r="G48" s="13">
        <v>268674.5</v>
      </c>
      <c r="H48" s="13">
        <v>318297</v>
      </c>
      <c r="I48" s="13" t="s">
        <v>134</v>
      </c>
      <c r="J48" s="1582"/>
    </row>
    <row r="49" spans="1:10" ht="13.5" customHeight="1">
      <c r="A49" s="1586" t="s">
        <v>902</v>
      </c>
      <c r="B49" s="19">
        <v>55</v>
      </c>
      <c r="C49" s="12">
        <v>750</v>
      </c>
      <c r="D49" s="12"/>
      <c r="E49" s="1445">
        <v>74106</v>
      </c>
      <c r="F49" s="12" t="s">
        <v>134</v>
      </c>
      <c r="G49" s="9" t="s">
        <v>134</v>
      </c>
      <c r="H49" s="12"/>
      <c r="I49" s="12" t="s">
        <v>134</v>
      </c>
      <c r="J49" s="1580">
        <f>1.15*51120</f>
        <v>58787.999999999993</v>
      </c>
    </row>
    <row r="50" spans="1:10">
      <c r="A50" s="1589"/>
      <c r="B50" s="20">
        <v>75</v>
      </c>
      <c r="C50" s="8">
        <v>1000</v>
      </c>
      <c r="D50" s="8"/>
      <c r="E50" s="1497"/>
      <c r="F50" s="8" t="s">
        <v>134</v>
      </c>
      <c r="G50" s="9" t="s">
        <v>134</v>
      </c>
      <c r="H50" s="8"/>
      <c r="I50" s="8" t="s">
        <v>134</v>
      </c>
      <c r="J50" s="1581"/>
    </row>
    <row r="51" spans="1:10">
      <c r="A51" s="1589"/>
      <c r="B51" s="20">
        <v>315</v>
      </c>
      <c r="C51" s="8">
        <v>1500</v>
      </c>
      <c r="D51" s="8"/>
      <c r="E51" s="1497"/>
      <c r="F51" s="8" t="s">
        <v>134</v>
      </c>
      <c r="G51" s="9" t="s">
        <v>134</v>
      </c>
      <c r="H51" s="8"/>
      <c r="I51" s="8" t="s">
        <v>134</v>
      </c>
      <c r="J51" s="1581"/>
    </row>
    <row r="52" spans="1:10" ht="13.5" thickBot="1">
      <c r="A52" s="1588"/>
      <c r="B52" s="1444" t="s">
        <v>644</v>
      </c>
      <c r="C52" s="1444"/>
      <c r="D52" s="13">
        <v>380891.49999999994</v>
      </c>
      <c r="E52" s="1498"/>
      <c r="F52" s="13">
        <v>602887.5</v>
      </c>
      <c r="G52" s="13"/>
      <c r="H52" s="13"/>
      <c r="I52" s="13" t="s">
        <v>134</v>
      </c>
      <c r="J52" s="1582"/>
    </row>
    <row r="53" spans="1:10">
      <c r="A53" s="1592" t="s">
        <v>903</v>
      </c>
      <c r="B53" s="19">
        <v>55</v>
      </c>
      <c r="C53" s="12">
        <v>750</v>
      </c>
      <c r="D53" s="12"/>
      <c r="E53" s="1445">
        <v>74106</v>
      </c>
      <c r="F53" s="12" t="s">
        <v>134</v>
      </c>
      <c r="G53" s="9" t="s">
        <v>134</v>
      </c>
      <c r="H53" s="12"/>
      <c r="I53" s="12" t="s">
        <v>134</v>
      </c>
      <c r="J53" s="1580">
        <f>1.15*51120</f>
        <v>58787.999999999993</v>
      </c>
    </row>
    <row r="54" spans="1:10">
      <c r="A54" s="1605"/>
      <c r="B54" s="20">
        <v>75</v>
      </c>
      <c r="C54" s="8">
        <v>1000</v>
      </c>
      <c r="D54" s="8"/>
      <c r="E54" s="1497"/>
      <c r="F54" s="8" t="s">
        <v>134</v>
      </c>
      <c r="G54" s="9" t="s">
        <v>134</v>
      </c>
      <c r="H54" s="8"/>
      <c r="I54" s="8" t="s">
        <v>134</v>
      </c>
      <c r="J54" s="1581"/>
    </row>
    <row r="55" spans="1:10">
      <c r="A55" s="1605"/>
      <c r="B55" s="20">
        <v>250</v>
      </c>
      <c r="C55" s="8">
        <v>1500</v>
      </c>
      <c r="D55" s="8"/>
      <c r="E55" s="1497"/>
      <c r="F55" s="8" t="s">
        <v>134</v>
      </c>
      <c r="G55" s="9" t="s">
        <v>134</v>
      </c>
      <c r="H55" s="8"/>
      <c r="I55" s="8" t="s">
        <v>134</v>
      </c>
      <c r="J55" s="1581"/>
    </row>
    <row r="56" spans="1:10" ht="13.5" thickBot="1">
      <c r="A56" s="1593"/>
      <c r="B56" s="1444" t="s">
        <v>644</v>
      </c>
      <c r="C56" s="1444"/>
      <c r="D56" s="13">
        <v>380891.49999999994</v>
      </c>
      <c r="E56" s="1498"/>
      <c r="F56" s="13">
        <v>602887.5</v>
      </c>
      <c r="G56" s="13"/>
      <c r="H56" s="13"/>
      <c r="I56" s="13" t="s">
        <v>134</v>
      </c>
      <c r="J56" s="1582"/>
    </row>
    <row r="57" spans="1:10">
      <c r="A57" s="1592" t="s">
        <v>904</v>
      </c>
      <c r="B57" s="19">
        <v>90</v>
      </c>
      <c r="C57" s="12">
        <v>750</v>
      </c>
      <c r="D57" s="12"/>
      <c r="E57" s="1445">
        <v>74106</v>
      </c>
      <c r="F57" s="12" t="s">
        <v>134</v>
      </c>
      <c r="G57" s="9" t="s">
        <v>134</v>
      </c>
      <c r="H57" s="12"/>
      <c r="I57" s="12" t="s">
        <v>134</v>
      </c>
      <c r="J57" s="1580">
        <f>1.15*83200</f>
        <v>95679.999999999985</v>
      </c>
    </row>
    <row r="58" spans="1:10">
      <c r="A58" s="1605"/>
      <c r="B58" s="20">
        <v>160</v>
      </c>
      <c r="C58" s="8">
        <v>1000</v>
      </c>
      <c r="D58" s="8"/>
      <c r="E58" s="1497"/>
      <c r="F58" s="8" t="s">
        <v>134</v>
      </c>
      <c r="G58" s="9" t="s">
        <v>134</v>
      </c>
      <c r="H58" s="8"/>
      <c r="I58" s="8" t="s">
        <v>134</v>
      </c>
      <c r="J58" s="1581"/>
    </row>
    <row r="59" spans="1:10" ht="13.5" thickBot="1">
      <c r="A59" s="1605"/>
      <c r="B59" s="1436" t="s">
        <v>644</v>
      </c>
      <c r="C59" s="1436"/>
      <c r="D59" s="9">
        <v>487197.49999999994</v>
      </c>
      <c r="E59" s="1497"/>
      <c r="F59" s="13">
        <v>722142.5</v>
      </c>
      <c r="G59" s="13"/>
      <c r="H59" s="9"/>
      <c r="I59" s="9" t="s">
        <v>134</v>
      </c>
      <c r="J59" s="1581"/>
    </row>
    <row r="60" spans="1:10">
      <c r="A60" s="1586" t="s">
        <v>905</v>
      </c>
      <c r="B60" s="19">
        <v>55</v>
      </c>
      <c r="C60" s="12">
        <v>750</v>
      </c>
      <c r="D60" s="12"/>
      <c r="E60" s="1441">
        <v>74106</v>
      </c>
      <c r="F60" s="12" t="s">
        <v>134</v>
      </c>
      <c r="G60" s="9" t="s">
        <v>134</v>
      </c>
      <c r="H60" s="12"/>
      <c r="I60" s="12" t="s">
        <v>134</v>
      </c>
      <c r="J60" s="1598">
        <f>1.15*83200</f>
        <v>95679.999999999985</v>
      </c>
    </row>
    <row r="61" spans="1:10">
      <c r="A61" s="1589"/>
      <c r="B61" s="20">
        <v>160</v>
      </c>
      <c r="C61" s="8">
        <v>1000</v>
      </c>
      <c r="D61" s="8"/>
      <c r="E61" s="1437"/>
      <c r="F61" s="8" t="s">
        <v>134</v>
      </c>
      <c r="G61" s="9" t="s">
        <v>134</v>
      </c>
      <c r="H61" s="8"/>
      <c r="I61" s="8" t="s">
        <v>134</v>
      </c>
      <c r="J61" s="1599"/>
    </row>
    <row r="62" spans="1:10" ht="13.5" thickBot="1">
      <c r="A62" s="1588"/>
      <c r="B62" s="1444" t="s">
        <v>644</v>
      </c>
      <c r="C62" s="1444"/>
      <c r="D62" s="13">
        <v>487197.49999999994</v>
      </c>
      <c r="E62" s="1444"/>
      <c r="F62" s="13">
        <v>722142.5</v>
      </c>
      <c r="G62" s="13"/>
      <c r="H62" s="13"/>
      <c r="I62" s="13" t="s">
        <v>134</v>
      </c>
      <c r="J62" s="1600"/>
    </row>
    <row r="63" spans="1:10" ht="2.25" customHeight="1">
      <c r="A63" s="192"/>
      <c r="B63" s="25"/>
      <c r="C63" s="25"/>
      <c r="D63" s="25">
        <v>0</v>
      </c>
      <c r="E63" s="25"/>
      <c r="F63" s="25"/>
      <c r="G63" s="25"/>
      <c r="H63" s="25"/>
      <c r="I63" s="25"/>
      <c r="J63" s="25"/>
    </row>
    <row r="64" spans="1:10" ht="5.45" customHeight="1">
      <c r="A64" s="192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6.75" customHeight="1" thickBot="1">
      <c r="A65" s="192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9.75" customHeight="1">
      <c r="A66" s="1513" t="s">
        <v>1037</v>
      </c>
      <c r="B66" s="1516" t="s">
        <v>126</v>
      </c>
      <c r="C66" s="1517"/>
      <c r="D66" s="286"/>
      <c r="E66" s="1490" t="s">
        <v>946</v>
      </c>
      <c r="F66" s="1516" t="s">
        <v>737</v>
      </c>
      <c r="G66" s="1603"/>
      <c r="H66" s="1604"/>
      <c r="I66" s="1490" t="s">
        <v>738</v>
      </c>
      <c r="J66" s="1601" t="s">
        <v>643</v>
      </c>
    </row>
    <row r="67" spans="1:10" ht="21.75" customHeight="1" thickBot="1">
      <c r="A67" s="1514"/>
      <c r="B67" s="148" t="s">
        <v>132</v>
      </c>
      <c r="C67" s="148" t="s">
        <v>133</v>
      </c>
      <c r="D67" s="148"/>
      <c r="E67" s="1491"/>
      <c r="F67" s="148" t="s">
        <v>1194</v>
      </c>
      <c r="G67" s="148" t="s">
        <v>1193</v>
      </c>
      <c r="H67" s="234" t="s">
        <v>948</v>
      </c>
      <c r="I67" s="1491"/>
      <c r="J67" s="1602"/>
    </row>
    <row r="68" spans="1:10">
      <c r="A68" s="1592" t="s">
        <v>1032</v>
      </c>
      <c r="B68" s="19">
        <v>160</v>
      </c>
      <c r="C68" s="12">
        <v>750</v>
      </c>
      <c r="D68" s="12"/>
      <c r="E68" s="1445" t="s">
        <v>134</v>
      </c>
      <c r="F68" s="12" t="s">
        <v>134</v>
      </c>
      <c r="G68" s="9" t="s">
        <v>134</v>
      </c>
      <c r="H68" s="12"/>
      <c r="I68" s="12" t="s">
        <v>134</v>
      </c>
      <c r="J68" s="1580" t="s">
        <v>134</v>
      </c>
    </row>
    <row r="69" spans="1:10">
      <c r="A69" s="1605"/>
      <c r="B69" s="20">
        <v>315</v>
      </c>
      <c r="C69" s="8">
        <v>1000</v>
      </c>
      <c r="D69" s="8"/>
      <c r="E69" s="1497"/>
      <c r="F69" s="8" t="s">
        <v>134</v>
      </c>
      <c r="G69" s="9" t="s">
        <v>134</v>
      </c>
      <c r="H69" s="8"/>
      <c r="I69" s="8" t="s">
        <v>134</v>
      </c>
      <c r="J69" s="1581"/>
    </row>
    <row r="70" spans="1:10" ht="13.5" thickBot="1">
      <c r="A70" s="1593"/>
      <c r="B70" s="1444" t="s">
        <v>644</v>
      </c>
      <c r="C70" s="1444"/>
      <c r="D70" s="13">
        <v>680340</v>
      </c>
      <c r="E70" s="1498"/>
      <c r="F70" s="13">
        <v>899081.49999999988</v>
      </c>
      <c r="G70" s="13">
        <v>755699.49999999988</v>
      </c>
      <c r="H70" s="13"/>
      <c r="I70" s="13" t="s">
        <v>134</v>
      </c>
      <c r="J70" s="1582"/>
    </row>
    <row r="71" spans="1:10">
      <c r="A71" s="1592" t="s">
        <v>1033</v>
      </c>
      <c r="B71" s="19">
        <v>110</v>
      </c>
      <c r="C71" s="12">
        <v>600</v>
      </c>
      <c r="D71" s="12"/>
      <c r="E71" s="1445" t="s">
        <v>134</v>
      </c>
      <c r="F71" s="12" t="s">
        <v>134</v>
      </c>
      <c r="G71" s="9" t="s">
        <v>134</v>
      </c>
      <c r="H71" s="12"/>
      <c r="I71" s="12" t="s">
        <v>134</v>
      </c>
      <c r="J71" s="1580" t="s">
        <v>134</v>
      </c>
    </row>
    <row r="72" spans="1:10">
      <c r="A72" s="1605"/>
      <c r="B72" s="20">
        <v>132</v>
      </c>
      <c r="C72" s="8">
        <v>750</v>
      </c>
      <c r="D72" s="11"/>
      <c r="E72" s="1497"/>
      <c r="F72" s="8" t="s">
        <v>134</v>
      </c>
      <c r="G72" s="9" t="s">
        <v>134</v>
      </c>
      <c r="H72" s="11"/>
      <c r="I72" s="8" t="s">
        <v>134</v>
      </c>
      <c r="J72" s="1581"/>
    </row>
    <row r="73" spans="1:10">
      <c r="A73" s="1605"/>
      <c r="B73" s="290">
        <v>200</v>
      </c>
      <c r="C73" s="8">
        <v>1000</v>
      </c>
      <c r="D73" s="11"/>
      <c r="E73" s="1497"/>
      <c r="F73" s="8" t="s">
        <v>134</v>
      </c>
      <c r="G73" s="9" t="s">
        <v>134</v>
      </c>
      <c r="H73" s="11"/>
      <c r="I73" s="8" t="s">
        <v>134</v>
      </c>
      <c r="J73" s="1581"/>
    </row>
    <row r="74" spans="1:10">
      <c r="A74" s="1605"/>
      <c r="B74" s="290">
        <v>250</v>
      </c>
      <c r="C74" s="122">
        <v>1000</v>
      </c>
      <c r="D74" s="8"/>
      <c r="E74" s="1497"/>
      <c r="F74" s="8" t="s">
        <v>134</v>
      </c>
      <c r="G74" s="9" t="s">
        <v>134</v>
      </c>
      <c r="H74" s="8"/>
      <c r="I74" s="8" t="s">
        <v>134</v>
      </c>
      <c r="J74" s="1581"/>
    </row>
    <row r="75" spans="1:10" ht="12" customHeight="1" thickBot="1">
      <c r="A75" s="1593"/>
      <c r="B75" s="1444" t="s">
        <v>644</v>
      </c>
      <c r="C75" s="1444"/>
      <c r="D75" s="13">
        <v>680340</v>
      </c>
      <c r="E75" s="1498"/>
      <c r="F75" s="13">
        <v>899081.49999999988</v>
      </c>
      <c r="G75" s="13">
        <v>755699.49999999988</v>
      </c>
      <c r="H75" s="13"/>
      <c r="I75" s="13" t="s">
        <v>134</v>
      </c>
      <c r="J75" s="1582"/>
    </row>
    <row r="76" spans="1:10" ht="3.75" hidden="1" customHeight="1">
      <c r="D76">
        <v>0</v>
      </c>
    </row>
    <row r="77" spans="1:10" ht="15" customHeight="1" thickBot="1">
      <c r="A77" s="328" t="s">
        <v>1034</v>
      </c>
      <c r="B77" s="328"/>
      <c r="C77" s="328"/>
      <c r="D77" s="328"/>
      <c r="E77" s="328"/>
      <c r="F77" s="309"/>
      <c r="G77" s="309"/>
      <c r="H77" s="1596" t="s">
        <v>947</v>
      </c>
      <c r="I77" s="1596"/>
      <c r="J77" s="1596"/>
    </row>
    <row r="78" spans="1:10" ht="10.5" customHeight="1">
      <c r="A78" s="1513" t="s">
        <v>1038</v>
      </c>
      <c r="B78" s="1516" t="s">
        <v>126</v>
      </c>
      <c r="C78" s="1517"/>
      <c r="D78" s="286"/>
      <c r="E78" s="1490" t="s">
        <v>946</v>
      </c>
      <c r="F78" s="1516" t="s">
        <v>737</v>
      </c>
      <c r="G78" s="1603"/>
      <c r="H78" s="1604"/>
      <c r="I78" s="1490" t="s">
        <v>738</v>
      </c>
      <c r="J78" s="1601" t="s">
        <v>643</v>
      </c>
    </row>
    <row r="79" spans="1:10" ht="26.25" customHeight="1" thickBot="1">
      <c r="A79" s="1514"/>
      <c r="B79" s="148" t="s">
        <v>132</v>
      </c>
      <c r="C79" s="148" t="s">
        <v>133</v>
      </c>
      <c r="D79" s="148"/>
      <c r="E79" s="1491"/>
      <c r="F79" s="148" t="s">
        <v>1194</v>
      </c>
      <c r="G79" s="148" t="s">
        <v>1193</v>
      </c>
      <c r="H79" s="234" t="s">
        <v>948</v>
      </c>
      <c r="I79" s="1491"/>
      <c r="J79" s="1602"/>
    </row>
    <row r="80" spans="1:10" ht="12" customHeight="1">
      <c r="A80" s="1583" t="s">
        <v>891</v>
      </c>
      <c r="B80" s="19">
        <v>3</v>
      </c>
      <c r="C80" s="1441">
        <v>3000</v>
      </c>
      <c r="D80" s="41">
        <v>20504.5</v>
      </c>
      <c r="E80" s="430"/>
      <c r="F80" s="71"/>
      <c r="G80" s="71"/>
      <c r="H80" s="71"/>
      <c r="I80" s="430"/>
      <c r="J80" s="435"/>
    </row>
    <row r="81" spans="1:10" ht="12" customHeight="1">
      <c r="A81" s="1584"/>
      <c r="B81" s="20">
        <v>4</v>
      </c>
      <c r="C81" s="1437"/>
      <c r="D81" s="8">
        <v>21976.5</v>
      </c>
      <c r="E81" s="429"/>
      <c r="F81" s="330"/>
      <c r="G81" s="330"/>
      <c r="H81" s="330"/>
      <c r="I81" s="429"/>
      <c r="J81" s="437"/>
    </row>
    <row r="82" spans="1:10" ht="12.75" customHeight="1">
      <c r="A82" s="1584"/>
      <c r="B82" s="20">
        <v>5.5</v>
      </c>
      <c r="C82" s="1437"/>
      <c r="D82" s="11">
        <v>23230</v>
      </c>
      <c r="E82" s="1597"/>
      <c r="F82" s="436"/>
      <c r="G82" s="436"/>
      <c r="H82" s="436"/>
      <c r="I82" s="11" t="s">
        <v>134</v>
      </c>
      <c r="J82" s="1617"/>
    </row>
    <row r="83" spans="1:10" ht="12.75" customHeight="1" thickBot="1">
      <c r="A83" s="1585"/>
      <c r="B83" s="1444" t="s">
        <v>644</v>
      </c>
      <c r="C83" s="1444"/>
      <c r="D83" s="11">
        <v>14650.999999999998</v>
      </c>
      <c r="E83" s="1491"/>
      <c r="F83" s="148"/>
      <c r="G83" s="148"/>
      <c r="H83" s="148"/>
      <c r="I83" s="13" t="s">
        <v>134</v>
      </c>
      <c r="J83" s="1618"/>
    </row>
    <row r="84" spans="1:10" ht="12.75" customHeight="1">
      <c r="A84" s="1611" t="s">
        <v>179</v>
      </c>
      <c r="B84" s="19">
        <v>1.5</v>
      </c>
      <c r="C84" s="12">
        <v>1500</v>
      </c>
      <c r="D84" s="12">
        <v>18963.5</v>
      </c>
      <c r="E84" s="1445"/>
      <c r="F84" s="12"/>
      <c r="G84" s="12"/>
      <c r="H84" s="12"/>
      <c r="I84" s="12" t="s">
        <v>134</v>
      </c>
      <c r="J84" s="1580"/>
    </row>
    <row r="85" spans="1:10" ht="12.75" customHeight="1">
      <c r="A85" s="1612"/>
      <c r="B85" s="20">
        <v>1.5</v>
      </c>
      <c r="C85" s="1437">
        <v>3000</v>
      </c>
      <c r="D85" s="8">
        <v>19446.5</v>
      </c>
      <c r="E85" s="1497"/>
      <c r="F85" s="8"/>
      <c r="G85" s="8"/>
      <c r="H85" s="8"/>
      <c r="I85" s="8" t="s">
        <v>134</v>
      </c>
      <c r="J85" s="1581"/>
    </row>
    <row r="86" spans="1:10" ht="12.75" customHeight="1">
      <c r="A86" s="1612"/>
      <c r="B86" s="20">
        <v>2.2000000000000002</v>
      </c>
      <c r="C86" s="1437"/>
      <c r="D86" s="8">
        <v>19941</v>
      </c>
      <c r="E86" s="1497"/>
      <c r="F86" s="8"/>
      <c r="G86" s="8"/>
      <c r="H86" s="8"/>
      <c r="I86" s="8" t="s">
        <v>134</v>
      </c>
      <c r="J86" s="1581"/>
    </row>
    <row r="87" spans="1:10" ht="12.75" customHeight="1" thickBot="1">
      <c r="A87" s="1613"/>
      <c r="B87" s="1444" t="s">
        <v>644</v>
      </c>
      <c r="C87" s="1444"/>
      <c r="D87" s="13">
        <v>14903.999999999998</v>
      </c>
      <c r="E87" s="1498"/>
      <c r="F87" s="13"/>
      <c r="G87" s="13"/>
      <c r="H87" s="13"/>
      <c r="I87" s="13" t="s">
        <v>134</v>
      </c>
      <c r="J87" s="1582"/>
    </row>
    <row r="88" spans="1:10" ht="12.75" customHeight="1">
      <c r="A88" s="1611" t="s">
        <v>892</v>
      </c>
      <c r="B88" s="19">
        <v>1.5</v>
      </c>
      <c r="C88" s="12">
        <v>1500</v>
      </c>
      <c r="D88" s="41">
        <v>18963.5</v>
      </c>
      <c r="E88" s="1445"/>
      <c r="F88" s="41"/>
      <c r="G88" s="291"/>
      <c r="H88" s="291"/>
      <c r="I88" s="12" t="s">
        <v>134</v>
      </c>
      <c r="J88" s="1580"/>
    </row>
    <row r="89" spans="1:10" ht="12.75" customHeight="1">
      <c r="A89" s="1612"/>
      <c r="B89" s="20">
        <v>1.5</v>
      </c>
      <c r="C89" s="1437">
        <v>3000</v>
      </c>
      <c r="D89" s="9">
        <v>19446.5</v>
      </c>
      <c r="E89" s="1497"/>
      <c r="F89" s="9"/>
      <c r="G89" s="32"/>
      <c r="H89" s="32"/>
      <c r="I89" s="8" t="s">
        <v>134</v>
      </c>
      <c r="J89" s="1581"/>
    </row>
    <row r="90" spans="1:10" ht="12.75" customHeight="1">
      <c r="A90" s="1612"/>
      <c r="B90" s="20">
        <v>3</v>
      </c>
      <c r="C90" s="1437"/>
      <c r="D90" s="9">
        <v>20585</v>
      </c>
      <c r="E90" s="1497"/>
      <c r="F90" s="9"/>
      <c r="G90" s="32"/>
      <c r="H90" s="32"/>
      <c r="I90" s="8" t="s">
        <v>134</v>
      </c>
      <c r="J90" s="1581"/>
    </row>
    <row r="91" spans="1:10" ht="12.75" customHeight="1" thickBot="1">
      <c r="A91" s="1613"/>
      <c r="B91" s="1444" t="s">
        <v>644</v>
      </c>
      <c r="C91" s="1444"/>
      <c r="D91" s="13">
        <v>14903.999999999998</v>
      </c>
      <c r="E91" s="1498"/>
      <c r="F91" s="13"/>
      <c r="G91" s="36"/>
      <c r="H91" s="36"/>
      <c r="I91" s="13" t="s">
        <v>134</v>
      </c>
      <c r="J91" s="1582"/>
    </row>
    <row r="92" spans="1:10" ht="12.75" customHeight="1">
      <c r="A92" s="1605" t="s">
        <v>180</v>
      </c>
      <c r="B92" s="22">
        <v>4</v>
      </c>
      <c r="C92" s="11">
        <v>1500</v>
      </c>
      <c r="D92" s="11">
        <v>21091</v>
      </c>
      <c r="E92" s="1446">
        <v>5784.5</v>
      </c>
      <c r="F92" s="11"/>
      <c r="G92" s="11"/>
      <c r="H92" s="11"/>
      <c r="I92" s="12" t="s">
        <v>134</v>
      </c>
      <c r="J92" s="1580"/>
    </row>
    <row r="93" spans="1:10" ht="12.75" customHeight="1">
      <c r="A93" s="1609"/>
      <c r="B93" s="290">
        <v>5.5</v>
      </c>
      <c r="C93" s="8">
        <v>3000</v>
      </c>
      <c r="D93" s="8">
        <v>22137.5</v>
      </c>
      <c r="E93" s="1614"/>
      <c r="F93" s="8"/>
      <c r="G93" s="8"/>
      <c r="H93" s="8"/>
      <c r="I93" s="8" t="s">
        <v>134</v>
      </c>
      <c r="J93" s="1581"/>
    </row>
    <row r="94" spans="1:10" ht="12.75" customHeight="1" thickBot="1">
      <c r="A94" s="1610"/>
      <c r="B94" s="1444" t="s">
        <v>644</v>
      </c>
      <c r="C94" s="1444"/>
      <c r="D94" s="13">
        <v>18089.5</v>
      </c>
      <c r="E94" s="1615"/>
      <c r="F94" s="13"/>
      <c r="G94" s="13"/>
      <c r="H94" s="13"/>
      <c r="I94" s="13" t="s">
        <v>134</v>
      </c>
      <c r="J94" s="1582"/>
    </row>
    <row r="95" spans="1:10" ht="12.75" customHeight="1">
      <c r="A95" s="1592" t="s">
        <v>181</v>
      </c>
      <c r="B95" s="19">
        <v>2.2000000000000002</v>
      </c>
      <c r="C95" s="12">
        <v>1000</v>
      </c>
      <c r="D95" s="12">
        <v>22310</v>
      </c>
      <c r="E95" s="1446">
        <v>5784.5</v>
      </c>
      <c r="F95" s="12"/>
      <c r="G95" s="12"/>
      <c r="H95" s="12"/>
      <c r="I95" s="12" t="s">
        <v>134</v>
      </c>
      <c r="J95" s="1580"/>
    </row>
    <row r="96" spans="1:10" ht="12.75" customHeight="1">
      <c r="A96" s="1605"/>
      <c r="B96" s="20">
        <v>3</v>
      </c>
      <c r="C96" s="1437">
        <v>1500</v>
      </c>
      <c r="D96" s="8">
        <v>21516.5</v>
      </c>
      <c r="E96" s="1437"/>
      <c r="F96" s="8"/>
      <c r="G96" s="8"/>
      <c r="H96" s="8"/>
      <c r="I96" s="8" t="s">
        <v>134</v>
      </c>
      <c r="J96" s="1581"/>
    </row>
    <row r="97" spans="1:10" ht="12.75" customHeight="1">
      <c r="A97" s="1609"/>
      <c r="B97" s="290">
        <v>4</v>
      </c>
      <c r="C97" s="1437"/>
      <c r="D97" s="8">
        <v>24828.499999999996</v>
      </c>
      <c r="E97" s="1614"/>
      <c r="F97" s="8"/>
      <c r="G97" s="8"/>
      <c r="H97" s="8"/>
      <c r="I97" s="8" t="s">
        <v>134</v>
      </c>
      <c r="J97" s="1581"/>
    </row>
    <row r="98" spans="1:10" ht="12.75" customHeight="1" thickBot="1">
      <c r="A98" s="1610"/>
      <c r="B98" s="1444" t="s">
        <v>644</v>
      </c>
      <c r="C98" s="1444"/>
      <c r="D98" s="9">
        <v>18089.5</v>
      </c>
      <c r="E98" s="1615"/>
      <c r="F98" s="13"/>
      <c r="G98" s="13"/>
      <c r="H98" s="13"/>
      <c r="I98" s="13" t="s">
        <v>134</v>
      </c>
      <c r="J98" s="1582"/>
    </row>
    <row r="99" spans="1:10" ht="12.75" customHeight="1">
      <c r="A99" s="1586" t="s">
        <v>901</v>
      </c>
      <c r="B99" s="19">
        <v>90</v>
      </c>
      <c r="C99" s="12">
        <v>750</v>
      </c>
      <c r="D99" s="12"/>
      <c r="E99" s="1445">
        <v>55544.999999999993</v>
      </c>
      <c r="F99" s="12" t="s">
        <v>134</v>
      </c>
      <c r="G99" s="9" t="s">
        <v>134</v>
      </c>
      <c r="H99" s="12"/>
      <c r="I99" s="12" t="s">
        <v>134</v>
      </c>
      <c r="J99" s="1580">
        <f>35900*1.15</f>
        <v>41285</v>
      </c>
    </row>
    <row r="100" spans="1:10" ht="12.75" customHeight="1">
      <c r="A100" s="1589"/>
      <c r="B100" s="20">
        <v>200</v>
      </c>
      <c r="C100" s="8">
        <v>1000</v>
      </c>
      <c r="D100" s="8"/>
      <c r="E100" s="1497"/>
      <c r="F100" s="8" t="s">
        <v>134</v>
      </c>
      <c r="G100" s="9" t="s">
        <v>134</v>
      </c>
      <c r="H100" s="8"/>
      <c r="I100" s="8" t="s">
        <v>134</v>
      </c>
      <c r="J100" s="1581"/>
    </row>
    <row r="101" spans="1:10" ht="12.75" customHeight="1" thickBot="1">
      <c r="A101" s="1588"/>
      <c r="B101" s="1444" t="s">
        <v>644</v>
      </c>
      <c r="C101" s="1444"/>
      <c r="D101" s="13">
        <v>396979.99999999994</v>
      </c>
      <c r="E101" s="1498"/>
      <c r="F101" s="13">
        <v>542800</v>
      </c>
      <c r="G101" s="13">
        <v>376774.5</v>
      </c>
      <c r="H101" s="13"/>
      <c r="I101" s="13" t="s">
        <v>134</v>
      </c>
      <c r="J101" s="1582"/>
    </row>
    <row r="102" spans="1:10" ht="12.75" customHeight="1">
      <c r="A102" s="1586" t="s">
        <v>927</v>
      </c>
      <c r="B102" s="19">
        <v>55</v>
      </c>
      <c r="C102" s="12">
        <v>750</v>
      </c>
      <c r="D102" s="12"/>
      <c r="E102" s="1441">
        <v>55544.999999999993</v>
      </c>
      <c r="F102" s="12" t="s">
        <v>134</v>
      </c>
      <c r="G102" s="12" t="s">
        <v>134</v>
      </c>
      <c r="H102" s="12"/>
      <c r="I102" s="12" t="s">
        <v>134</v>
      </c>
      <c r="J102" s="1580">
        <f>35900*1.15</f>
        <v>41285</v>
      </c>
    </row>
    <row r="103" spans="1:10" ht="12.75" customHeight="1">
      <c r="A103" s="1589"/>
      <c r="B103" s="20">
        <v>132</v>
      </c>
      <c r="C103" s="8">
        <v>1000</v>
      </c>
      <c r="D103" s="8"/>
      <c r="E103" s="1437"/>
      <c r="F103" s="8" t="s">
        <v>134</v>
      </c>
      <c r="G103" s="8" t="s">
        <v>134</v>
      </c>
      <c r="H103" s="8"/>
      <c r="I103" s="8" t="s">
        <v>134</v>
      </c>
      <c r="J103" s="1581"/>
    </row>
    <row r="104" spans="1:10" ht="12.75" customHeight="1" thickBot="1">
      <c r="A104" s="1588"/>
      <c r="B104" s="1444" t="s">
        <v>644</v>
      </c>
      <c r="C104" s="1444"/>
      <c r="D104" s="13">
        <v>397002.99999999994</v>
      </c>
      <c r="E104" s="1444"/>
      <c r="F104" s="13">
        <v>542800</v>
      </c>
      <c r="G104" s="13">
        <v>376774.5</v>
      </c>
      <c r="H104" s="13"/>
      <c r="I104" s="13" t="s">
        <v>134</v>
      </c>
      <c r="J104" s="1582"/>
    </row>
    <row r="105" spans="1:10" ht="12.75" customHeight="1">
      <c r="A105" s="1586" t="s">
        <v>1035</v>
      </c>
      <c r="B105" s="19">
        <v>110</v>
      </c>
      <c r="C105" s="12">
        <v>600</v>
      </c>
      <c r="D105" s="12"/>
      <c r="E105" s="1445">
        <v>74106</v>
      </c>
      <c r="F105" s="12" t="s">
        <v>134</v>
      </c>
      <c r="G105" s="9" t="s">
        <v>134</v>
      </c>
      <c r="H105" s="12"/>
      <c r="I105" s="12" t="s">
        <v>134</v>
      </c>
      <c r="J105" s="1580">
        <f>1.15*56940</f>
        <v>65480.999999999993</v>
      </c>
    </row>
    <row r="106" spans="1:10" ht="12.75" customHeight="1">
      <c r="A106" s="1587"/>
      <c r="B106" s="20">
        <v>200</v>
      </c>
      <c r="C106" s="8">
        <v>750</v>
      </c>
      <c r="D106" s="11"/>
      <c r="E106" s="1497"/>
      <c r="F106" s="8" t="s">
        <v>134</v>
      </c>
      <c r="G106" s="9" t="s">
        <v>134</v>
      </c>
      <c r="H106" s="11"/>
      <c r="I106" s="8" t="s">
        <v>134</v>
      </c>
      <c r="J106" s="1581"/>
    </row>
    <row r="107" spans="1:10" ht="12.75" customHeight="1">
      <c r="A107" s="1589"/>
      <c r="B107" s="20">
        <v>500</v>
      </c>
      <c r="C107" s="8">
        <v>1000</v>
      </c>
      <c r="D107" s="8"/>
      <c r="E107" s="1497"/>
      <c r="F107" s="8" t="s">
        <v>134</v>
      </c>
      <c r="G107" s="8">
        <v>0</v>
      </c>
      <c r="H107" s="8"/>
      <c r="I107" s="8" t="s">
        <v>134</v>
      </c>
      <c r="J107" s="1581"/>
    </row>
    <row r="108" spans="1:10" ht="12.75" customHeight="1" thickBot="1">
      <c r="A108" s="1588"/>
      <c r="B108" s="1444" t="s">
        <v>644</v>
      </c>
      <c r="C108" s="1444"/>
      <c r="D108" s="13">
        <v>472580.99999999994</v>
      </c>
      <c r="E108" s="1498"/>
      <c r="F108" s="13">
        <v>650267.5</v>
      </c>
      <c r="G108" s="13">
        <v>512255.99999999994</v>
      </c>
      <c r="H108" s="13"/>
      <c r="I108" s="13" t="s">
        <v>134</v>
      </c>
      <c r="J108" s="1582"/>
    </row>
    <row r="109" spans="1:10" ht="10.5" customHeight="1">
      <c r="A109" s="1586" t="s">
        <v>1036</v>
      </c>
      <c r="B109" s="19">
        <v>75</v>
      </c>
      <c r="C109" s="12">
        <v>600</v>
      </c>
      <c r="D109" s="12"/>
      <c r="E109" s="1441">
        <v>74106</v>
      </c>
      <c r="F109" s="12" t="s">
        <v>134</v>
      </c>
      <c r="G109" s="9" t="s">
        <v>134</v>
      </c>
      <c r="H109" s="12"/>
      <c r="I109" s="12" t="s">
        <v>134</v>
      </c>
      <c r="J109" s="1580">
        <f>1.15*56940</f>
        <v>65480.999999999993</v>
      </c>
    </row>
    <row r="110" spans="1:10" ht="10.5" customHeight="1">
      <c r="A110" s="1589"/>
      <c r="B110" s="20">
        <v>132</v>
      </c>
      <c r="C110" s="8">
        <v>750</v>
      </c>
      <c r="D110" s="8"/>
      <c r="E110" s="1437"/>
      <c r="F110" s="8" t="s">
        <v>134</v>
      </c>
      <c r="G110" s="9" t="s">
        <v>134</v>
      </c>
      <c r="H110" s="8"/>
      <c r="I110" s="8" t="s">
        <v>134</v>
      </c>
      <c r="J110" s="1581"/>
    </row>
    <row r="111" spans="1:10" ht="10.5" customHeight="1">
      <c r="A111" s="1590"/>
      <c r="B111" s="27">
        <v>315</v>
      </c>
      <c r="C111" s="9">
        <v>1000</v>
      </c>
      <c r="D111" s="9"/>
      <c r="E111" s="1436"/>
      <c r="F111" s="8" t="s">
        <v>134</v>
      </c>
      <c r="G111" s="9" t="s">
        <v>134</v>
      </c>
      <c r="H111" s="9"/>
      <c r="I111" s="8" t="s">
        <v>134</v>
      </c>
      <c r="J111" s="1581"/>
    </row>
    <row r="112" spans="1:10" ht="9.75" customHeight="1" thickBot="1">
      <c r="A112" s="1588"/>
      <c r="B112" s="1444" t="s">
        <v>644</v>
      </c>
      <c r="C112" s="1444"/>
      <c r="D112" s="13">
        <v>472580.99999999994</v>
      </c>
      <c r="E112" s="1444"/>
      <c r="F112" s="13">
        <v>649117.5</v>
      </c>
      <c r="G112" s="13">
        <v>512255.99999999994</v>
      </c>
      <c r="H112" s="13"/>
      <c r="I112" s="13" t="s">
        <v>134</v>
      </c>
      <c r="J112" s="1582"/>
    </row>
    <row r="113" spans="1:16" ht="10.5" customHeight="1">
      <c r="A113" s="1586" t="s">
        <v>1078</v>
      </c>
      <c r="B113" s="19">
        <v>315</v>
      </c>
      <c r="C113" s="12">
        <v>750</v>
      </c>
      <c r="D113" s="12"/>
      <c r="E113" s="1445" t="s">
        <v>134</v>
      </c>
      <c r="F113" s="12" t="s">
        <v>134</v>
      </c>
      <c r="G113" s="9" t="s">
        <v>134</v>
      </c>
      <c r="H113" s="12"/>
      <c r="I113" s="12" t="s">
        <v>134</v>
      </c>
      <c r="J113" s="1580" t="s">
        <v>134</v>
      </c>
    </row>
    <row r="114" spans="1:16" ht="9" customHeight="1">
      <c r="A114" s="1587"/>
      <c r="B114" s="20">
        <v>630</v>
      </c>
      <c r="C114" s="8">
        <v>1000</v>
      </c>
      <c r="D114" s="11"/>
      <c r="E114" s="1497"/>
      <c r="F114" s="8" t="s">
        <v>134</v>
      </c>
      <c r="G114" s="9" t="s">
        <v>134</v>
      </c>
      <c r="H114" s="11"/>
      <c r="I114" s="8" t="s">
        <v>134</v>
      </c>
      <c r="J114" s="1581"/>
    </row>
    <row r="115" spans="1:16" ht="10.5" customHeight="1" thickBot="1">
      <c r="A115" s="1588"/>
      <c r="B115" s="1444" t="s">
        <v>644</v>
      </c>
      <c r="C115" s="1444"/>
      <c r="D115" s="13">
        <v>658800.5</v>
      </c>
      <c r="E115" s="1498"/>
      <c r="F115" s="13">
        <v>894228.49999999988</v>
      </c>
      <c r="G115" s="13">
        <v>878266.49999999988</v>
      </c>
      <c r="H115" s="13"/>
      <c r="I115" s="13" t="s">
        <v>134</v>
      </c>
      <c r="J115" s="1582"/>
    </row>
    <row r="116" spans="1:16" ht="10.5" customHeight="1">
      <c r="A116" s="1586" t="s">
        <v>1079</v>
      </c>
      <c r="B116" s="19">
        <v>132</v>
      </c>
      <c r="C116" s="12">
        <v>750</v>
      </c>
      <c r="D116" s="12"/>
      <c r="E116" s="1445" t="s">
        <v>134</v>
      </c>
      <c r="F116" s="12" t="s">
        <v>134</v>
      </c>
      <c r="G116" s="9" t="s">
        <v>134</v>
      </c>
      <c r="H116" s="12"/>
      <c r="I116" s="12" t="s">
        <v>134</v>
      </c>
      <c r="J116" s="1580" t="s">
        <v>134</v>
      </c>
    </row>
    <row r="117" spans="1:16" ht="9" customHeight="1">
      <c r="A117" s="1587"/>
      <c r="B117" s="20">
        <v>160</v>
      </c>
      <c r="C117" s="8">
        <v>750</v>
      </c>
      <c r="D117" s="11"/>
      <c r="E117" s="1497"/>
      <c r="F117" s="8" t="s">
        <v>134</v>
      </c>
      <c r="G117" s="9" t="s">
        <v>134</v>
      </c>
      <c r="H117" s="11"/>
      <c r="I117" s="8" t="s">
        <v>134</v>
      </c>
      <c r="J117" s="1581"/>
    </row>
    <row r="118" spans="1:16" ht="10.5" customHeight="1" thickBot="1">
      <c r="A118" s="1588"/>
      <c r="B118" s="1444" t="s">
        <v>644</v>
      </c>
      <c r="C118" s="1444"/>
      <c r="D118" s="13">
        <v>658800.5</v>
      </c>
      <c r="E118" s="1498"/>
      <c r="F118" s="13">
        <v>894228.49999999988</v>
      </c>
      <c r="G118" s="13">
        <v>878266.49999999988</v>
      </c>
      <c r="H118" s="13"/>
      <c r="I118" s="13" t="s">
        <v>134</v>
      </c>
      <c r="J118" s="1582"/>
    </row>
    <row r="119" spans="1:16" ht="1.5" customHeight="1"/>
    <row r="120" spans="1:16" ht="3" hidden="1" customHeight="1">
      <c r="A120" s="282"/>
      <c r="B120" s="282"/>
      <c r="C120" s="282"/>
      <c r="D120" s="282"/>
      <c r="E120" s="282"/>
      <c r="F120" s="282"/>
      <c r="G120" s="282"/>
      <c r="H120" s="282"/>
      <c r="I120" s="282"/>
      <c r="J120" s="282"/>
    </row>
    <row r="121" spans="1:16" ht="12.75" customHeight="1" thickBot="1">
      <c r="A121" s="1591" t="s">
        <v>977</v>
      </c>
      <c r="B121" s="1591"/>
      <c r="C121" s="1591"/>
      <c r="D121" s="1591"/>
      <c r="E121" s="1591"/>
      <c r="F121" s="1619" t="s">
        <v>1000</v>
      </c>
      <c r="G121" s="1619"/>
      <c r="H121" s="1619"/>
      <c r="I121" s="1619"/>
      <c r="J121" s="1619"/>
      <c r="K121" s="243"/>
      <c r="L121" s="243"/>
      <c r="M121" s="243"/>
      <c r="N121" s="243"/>
      <c r="O121" s="243"/>
      <c r="P121" s="243"/>
    </row>
    <row r="122" spans="1:16" ht="12.75" customHeight="1">
      <c r="A122" s="1513" t="s">
        <v>125</v>
      </c>
      <c r="B122" s="1516" t="s">
        <v>126</v>
      </c>
      <c r="C122" s="1517"/>
      <c r="D122" s="286" t="s">
        <v>737</v>
      </c>
      <c r="E122" s="1594" t="s">
        <v>802</v>
      </c>
      <c r="F122" s="282"/>
      <c r="G122" s="282"/>
      <c r="H122" s="282"/>
      <c r="I122" s="282"/>
      <c r="J122" s="282"/>
    </row>
    <row r="123" spans="1:16" ht="12.75" customHeight="1" thickBot="1">
      <c r="A123" s="1514"/>
      <c r="B123" s="148" t="s">
        <v>132</v>
      </c>
      <c r="C123" s="148" t="s">
        <v>133</v>
      </c>
      <c r="D123" s="148" t="s">
        <v>488</v>
      </c>
      <c r="E123" s="1595"/>
      <c r="F123" s="282"/>
      <c r="G123" s="282"/>
      <c r="H123" s="282"/>
      <c r="I123" s="282"/>
      <c r="J123" s="282"/>
    </row>
    <row r="124" spans="1:16" ht="12.75" customHeight="1">
      <c r="A124" s="1583" t="s">
        <v>906</v>
      </c>
      <c r="B124" s="19">
        <v>160</v>
      </c>
      <c r="C124" s="41">
        <v>1500</v>
      </c>
      <c r="D124" s="12" t="s">
        <v>134</v>
      </c>
      <c r="E124" s="1580">
        <v>45459.5</v>
      </c>
      <c r="F124" s="282"/>
      <c r="G124" s="282"/>
      <c r="H124" s="282"/>
      <c r="I124" s="282"/>
      <c r="J124" s="282"/>
    </row>
    <row r="125" spans="1:16" ht="12.75" customHeight="1" thickBot="1">
      <c r="A125" s="1585"/>
      <c r="B125" s="1501" t="s">
        <v>644</v>
      </c>
      <c r="C125" s="1502"/>
      <c r="D125" s="13">
        <v>462058.49999999994</v>
      </c>
      <c r="E125" s="1582"/>
      <c r="F125" s="282"/>
      <c r="G125" s="282"/>
      <c r="H125" s="282"/>
      <c r="I125" s="282"/>
      <c r="J125" s="282"/>
    </row>
    <row r="126" spans="1:16" ht="13.5" customHeight="1">
      <c r="A126" s="1592" t="s">
        <v>910</v>
      </c>
      <c r="B126" s="19">
        <v>315</v>
      </c>
      <c r="C126" s="41">
        <v>1500</v>
      </c>
      <c r="D126" s="12" t="s">
        <v>134</v>
      </c>
      <c r="E126" s="1580">
        <v>99543.999999999985</v>
      </c>
      <c r="F126" s="282"/>
      <c r="G126" s="282"/>
      <c r="H126" s="282"/>
      <c r="I126" s="282"/>
      <c r="J126" s="282"/>
    </row>
    <row r="127" spans="1:16" ht="13.5" thickBot="1">
      <c r="A127" s="1593"/>
      <c r="B127" s="1501" t="s">
        <v>644</v>
      </c>
      <c r="C127" s="1502"/>
      <c r="D127" s="13">
        <v>504056.49999999994</v>
      </c>
      <c r="E127" s="1582"/>
      <c r="F127" s="282"/>
      <c r="G127" s="282"/>
      <c r="H127" s="282"/>
      <c r="I127" s="282"/>
      <c r="J127" s="282"/>
    </row>
    <row r="128" spans="1:16">
      <c r="F128" s="279"/>
      <c r="G128" s="279"/>
      <c r="H128" s="279"/>
      <c r="I128" s="262"/>
      <c r="J128" s="262"/>
    </row>
    <row r="129" spans="6:10">
      <c r="F129" s="25"/>
      <c r="G129" s="25"/>
      <c r="H129" s="25"/>
      <c r="I129" s="25"/>
      <c r="J129" s="25"/>
    </row>
    <row r="130" spans="6:10">
      <c r="F130" s="25"/>
      <c r="G130" s="25"/>
      <c r="H130" s="25"/>
      <c r="I130" s="25"/>
      <c r="J130" s="25"/>
    </row>
    <row r="131" spans="6:10">
      <c r="F131" s="25"/>
      <c r="G131" s="25"/>
      <c r="H131" s="25"/>
      <c r="I131" s="25"/>
      <c r="J131" s="25"/>
    </row>
    <row r="132" spans="6:10">
      <c r="F132" s="25"/>
      <c r="G132" s="25"/>
      <c r="H132" s="25"/>
      <c r="I132" s="25"/>
      <c r="J132" s="25"/>
    </row>
    <row r="154" spans="3:45"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</row>
    <row r="155" spans="3:45"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</row>
    <row r="156" spans="3:45"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</row>
    <row r="157" spans="3:45"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</row>
    <row r="158" spans="3:45"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</row>
  </sheetData>
  <mergeCells count="144">
    <mergeCell ref="F121:J121"/>
    <mergeCell ref="E20:E24"/>
    <mergeCell ref="B83:C83"/>
    <mergeCell ref="E82:E83"/>
    <mergeCell ref="B27:C27"/>
    <mergeCell ref="J8:J9"/>
    <mergeCell ref="E8:E9"/>
    <mergeCell ref="F8:H8"/>
    <mergeCell ref="E12:E14"/>
    <mergeCell ref="J33:J37"/>
    <mergeCell ref="J12:J14"/>
    <mergeCell ref="A10:A11"/>
    <mergeCell ref="J92:J94"/>
    <mergeCell ref="J71:J75"/>
    <mergeCell ref="H77:J77"/>
    <mergeCell ref="J82:J83"/>
    <mergeCell ref="E10:E11"/>
    <mergeCell ref="E71:E75"/>
    <mergeCell ref="B66:C66"/>
    <mergeCell ref="E92:E94"/>
    <mergeCell ref="B42:C42"/>
    <mergeCell ref="J95:J98"/>
    <mergeCell ref="A84:A87"/>
    <mergeCell ref="B87:C87"/>
    <mergeCell ref="E84:E87"/>
    <mergeCell ref="E88:E91"/>
    <mergeCell ref="C96:C97"/>
    <mergeCell ref="B98:C98"/>
    <mergeCell ref="E95:E98"/>
    <mergeCell ref="C85:C86"/>
    <mergeCell ref="A92:A94"/>
    <mergeCell ref="A88:A91"/>
    <mergeCell ref="C89:C90"/>
    <mergeCell ref="B91:C91"/>
    <mergeCell ref="A68:A70"/>
    <mergeCell ref="B70:C70"/>
    <mergeCell ref="A71:A75"/>
    <mergeCell ref="B14:C14"/>
    <mergeCell ref="E25:E27"/>
    <mergeCell ref="E15:E19"/>
    <mergeCell ref="A8:A9"/>
    <mergeCell ref="B8:C8"/>
    <mergeCell ref="B75:C75"/>
    <mergeCell ref="B11:C11"/>
    <mergeCell ref="A66:A67"/>
    <mergeCell ref="A20:A24"/>
    <mergeCell ref="A43:A45"/>
    <mergeCell ref="B45:C45"/>
    <mergeCell ref="A46:A48"/>
    <mergeCell ref="B48:C48"/>
    <mergeCell ref="B94:C94"/>
    <mergeCell ref="A95:A98"/>
    <mergeCell ref="J113:J115"/>
    <mergeCell ref="A57:A59"/>
    <mergeCell ref="J46:J48"/>
    <mergeCell ref="E46:E48"/>
    <mergeCell ref="I78:I79"/>
    <mergeCell ref="B19:C19"/>
    <mergeCell ref="A60:A62"/>
    <mergeCell ref="B62:C62"/>
    <mergeCell ref="B59:C59"/>
    <mergeCell ref="A49:A52"/>
    <mergeCell ref="A53:A56"/>
    <mergeCell ref="B56:C56"/>
    <mergeCell ref="B52:C52"/>
    <mergeCell ref="A38:A42"/>
    <mergeCell ref="B32:C32"/>
    <mergeCell ref="A12:A14"/>
    <mergeCell ref="A15:A19"/>
    <mergeCell ref="F66:H66"/>
    <mergeCell ref="J20:J24"/>
    <mergeCell ref="E38:E42"/>
    <mergeCell ref="A33:A37"/>
    <mergeCell ref="B37:C37"/>
    <mergeCell ref="A25:A27"/>
    <mergeCell ref="B24:C24"/>
    <mergeCell ref="A28:A32"/>
    <mergeCell ref="F78:H78"/>
    <mergeCell ref="E43:E45"/>
    <mergeCell ref="E68:E70"/>
    <mergeCell ref="J68:J70"/>
    <mergeCell ref="E66:E67"/>
    <mergeCell ref="I66:I67"/>
    <mergeCell ref="E49:E52"/>
    <mergeCell ref="E53:E56"/>
    <mergeCell ref="E57:E59"/>
    <mergeCell ref="E60:E62"/>
    <mergeCell ref="J84:J87"/>
    <mergeCell ref="J88:J91"/>
    <mergeCell ref="J49:J52"/>
    <mergeCell ref="J53:J56"/>
    <mergeCell ref="J57:J59"/>
    <mergeCell ref="J60:J62"/>
    <mergeCell ref="J66:J67"/>
    <mergeCell ref="J78:J79"/>
    <mergeCell ref="H7:J7"/>
    <mergeCell ref="J43:J45"/>
    <mergeCell ref="J38:J42"/>
    <mergeCell ref="E28:E32"/>
    <mergeCell ref="E33:E37"/>
    <mergeCell ref="J10:J11"/>
    <mergeCell ref="J15:J19"/>
    <mergeCell ref="J25:J27"/>
    <mergeCell ref="J28:J32"/>
    <mergeCell ref="I8:I9"/>
    <mergeCell ref="A126:A127"/>
    <mergeCell ref="E126:E127"/>
    <mergeCell ref="B127:C127"/>
    <mergeCell ref="A122:A123"/>
    <mergeCell ref="B122:C122"/>
    <mergeCell ref="E122:E123"/>
    <mergeCell ref="A124:A125"/>
    <mergeCell ref="E124:E125"/>
    <mergeCell ref="B125:C125"/>
    <mergeCell ref="A121:E121"/>
    <mergeCell ref="A78:A79"/>
    <mergeCell ref="B78:C78"/>
    <mergeCell ref="E78:E79"/>
    <mergeCell ref="E99:E101"/>
    <mergeCell ref="B108:C108"/>
    <mergeCell ref="A99:A101"/>
    <mergeCell ref="A102:A104"/>
    <mergeCell ref="A116:A118"/>
    <mergeCell ref="E116:E118"/>
    <mergeCell ref="J99:J101"/>
    <mergeCell ref="A109:A112"/>
    <mergeCell ref="E109:E112"/>
    <mergeCell ref="J109:J112"/>
    <mergeCell ref="B112:C112"/>
    <mergeCell ref="A105:A108"/>
    <mergeCell ref="E105:E108"/>
    <mergeCell ref="J105:J108"/>
    <mergeCell ref="B104:C104"/>
    <mergeCell ref="J102:J104"/>
    <mergeCell ref="A1:J5"/>
    <mergeCell ref="B101:C101"/>
    <mergeCell ref="J116:J118"/>
    <mergeCell ref="B118:C118"/>
    <mergeCell ref="A80:A83"/>
    <mergeCell ref="C80:C82"/>
    <mergeCell ref="A113:A115"/>
    <mergeCell ref="E113:E115"/>
    <mergeCell ref="B115:C115"/>
    <mergeCell ref="E102:E104"/>
  </mergeCells>
  <phoneticPr fontId="7" type="noConversion"/>
  <printOptions horizontalCentered="1"/>
  <pageMargins left="0.78740157480314965" right="0.78740157480314965" top="0" bottom="0.59055118110236227" header="0.51181102362204722" footer="0.31496062992125984"/>
  <pageSetup paperSize="9" scale="96" firstPageNumber="11" orientation="portrait" useFirstPageNumber="1" r:id="rId1"/>
  <headerFooter alignWithMargins="0">
    <oddFooter>Страница &amp;P</oddFooter>
  </headerFooter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N127"/>
  <sheetViews>
    <sheetView zoomScaleNormal="100" zoomScaleSheetLayoutView="100" workbookViewId="0">
      <selection activeCell="P15" sqref="P15"/>
    </sheetView>
  </sheetViews>
  <sheetFormatPr defaultRowHeight="12.75"/>
  <cols>
    <col min="1" max="1" width="6.140625" style="1296" customWidth="1"/>
    <col min="2" max="2" width="7.7109375" style="1296" customWidth="1"/>
    <col min="3" max="3" width="6.140625" style="1296" bestFit="1" customWidth="1"/>
    <col min="4" max="4" width="6.42578125" style="1296" customWidth="1"/>
    <col min="5" max="5" width="8.7109375" style="1377" customWidth="1"/>
    <col min="6" max="6" width="8" style="1377" customWidth="1"/>
    <col min="7" max="7" width="12.28515625" style="1377" customWidth="1"/>
    <col min="8" max="8" width="7" style="1296" customWidth="1"/>
    <col min="9" max="9" width="7.42578125" style="1296" customWidth="1"/>
    <col min="10" max="10" width="8.7109375" style="1296" customWidth="1"/>
    <col min="11" max="11" width="8.42578125" style="1296" customWidth="1"/>
    <col min="12" max="12" width="7.85546875" style="1296" customWidth="1"/>
    <col min="13" max="13" width="9.140625" style="1296"/>
    <col min="14" max="14" width="6.42578125" style="1296" customWidth="1"/>
    <col min="15" max="16384" width="9.140625" style="1296"/>
  </cols>
  <sheetData>
    <row r="1" spans="1:14" ht="15.75">
      <c r="A1" s="1204"/>
      <c r="B1" s="1295"/>
      <c r="C1" s="1706"/>
      <c r="D1" s="1706"/>
      <c r="E1" s="1706"/>
      <c r="F1" s="1706"/>
      <c r="G1" s="1706"/>
      <c r="H1" s="1706"/>
      <c r="I1" s="1706"/>
      <c r="J1" s="1706"/>
      <c r="K1" s="1706"/>
      <c r="L1" s="1706"/>
      <c r="M1" s="1706"/>
    </row>
    <row r="2" spans="1:14" ht="33.200000000000003" customHeight="1">
      <c r="A2" s="1622" t="s">
        <v>2198</v>
      </c>
      <c r="B2" s="1623"/>
      <c r="C2" s="1623"/>
      <c r="D2" s="1623"/>
      <c r="E2" s="1623"/>
      <c r="F2" s="1623"/>
      <c r="G2" s="1623"/>
      <c r="H2" s="1623"/>
      <c r="I2" s="1623"/>
      <c r="J2" s="1623"/>
      <c r="K2" s="1623"/>
      <c r="L2" s="1623"/>
      <c r="M2" s="1623"/>
    </row>
    <row r="3" spans="1:14">
      <c r="A3" s="1623"/>
      <c r="B3" s="1623"/>
      <c r="C3" s="1623"/>
      <c r="D3" s="1623"/>
      <c r="E3" s="1623"/>
      <c r="F3" s="1623"/>
      <c r="G3" s="1623"/>
      <c r="H3" s="1623"/>
      <c r="I3" s="1623"/>
      <c r="J3" s="1623"/>
      <c r="K3" s="1623"/>
      <c r="L3" s="1623"/>
      <c r="M3" s="1623"/>
    </row>
    <row r="4" spans="1:14">
      <c r="A4" s="1623"/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</row>
    <row r="5" spans="1:14" s="1204" customFormat="1">
      <c r="A5" s="1623"/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297"/>
    </row>
    <row r="6" spans="1:14" s="1204" customFormat="1" ht="18" customHeight="1">
      <c r="A6" s="1623"/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3"/>
      <c r="N6" s="1297"/>
    </row>
    <row r="7" spans="1:14" ht="15.75">
      <c r="A7" s="1652" t="s">
        <v>169</v>
      </c>
      <c r="B7" s="1652"/>
      <c r="C7" s="1652"/>
      <c r="D7" s="1652"/>
      <c r="E7" s="1652"/>
      <c r="F7" s="1652"/>
      <c r="G7" s="1652"/>
      <c r="H7" s="1652" t="s">
        <v>890</v>
      </c>
      <c r="I7" s="1652"/>
      <c r="J7" s="1652"/>
      <c r="K7" s="1652"/>
      <c r="L7" s="1652"/>
    </row>
    <row r="8" spans="1:14" ht="9.75" customHeight="1">
      <c r="A8" s="1521" t="s">
        <v>170</v>
      </c>
      <c r="B8" s="1521"/>
      <c r="C8" s="1521"/>
      <c r="D8" s="1521"/>
      <c r="E8" s="1521"/>
      <c r="F8" s="1521"/>
      <c r="G8" s="1521"/>
      <c r="H8" s="1300"/>
      <c r="I8" s="1300"/>
      <c r="J8" s="1300"/>
      <c r="K8" s="1300"/>
      <c r="L8" s="1300"/>
      <c r="M8" s="1301"/>
    </row>
    <row r="9" spans="1:14" s="1299" customFormat="1" ht="13.5" customHeight="1" thickBot="1">
      <c r="A9" s="1542" t="s">
        <v>485</v>
      </c>
      <c r="B9" s="1542"/>
      <c r="C9" s="1542"/>
      <c r="D9" s="1542"/>
      <c r="E9" s="1542"/>
      <c r="F9" s="1542"/>
      <c r="G9" s="1542"/>
      <c r="H9" s="1651" t="s">
        <v>889</v>
      </c>
      <c r="I9" s="1651"/>
      <c r="J9" s="1651"/>
      <c r="K9" s="1651"/>
      <c r="L9" s="1651"/>
      <c r="M9" s="1651"/>
    </row>
    <row r="10" spans="1:14" s="1307" customFormat="1" ht="11.25" customHeight="1">
      <c r="A10" s="1464" t="s">
        <v>125</v>
      </c>
      <c r="B10" s="1453" t="s">
        <v>126</v>
      </c>
      <c r="C10" s="1453"/>
      <c r="D10" s="1453" t="s">
        <v>739</v>
      </c>
      <c r="E10" s="1461" t="s">
        <v>733</v>
      </c>
      <c r="F10" s="1653"/>
      <c r="G10" s="1654"/>
      <c r="H10" s="1707" t="s">
        <v>125</v>
      </c>
      <c r="I10" s="1664" t="s">
        <v>126</v>
      </c>
      <c r="J10" s="1665"/>
      <c r="K10" s="1461" t="s">
        <v>739</v>
      </c>
      <c r="L10" s="1657" t="s">
        <v>744</v>
      </c>
      <c r="M10" s="1655" t="s">
        <v>172</v>
      </c>
    </row>
    <row r="11" spans="1:14" s="1307" customFormat="1" ht="24.75" customHeight="1" thickBot="1">
      <c r="A11" s="1484"/>
      <c r="B11" s="1205" t="s">
        <v>132</v>
      </c>
      <c r="C11" s="1205" t="s">
        <v>139</v>
      </c>
      <c r="D11" s="1483"/>
      <c r="E11" s="1633"/>
      <c r="F11" s="1205" t="s">
        <v>743</v>
      </c>
      <c r="G11" s="1206" t="s">
        <v>751</v>
      </c>
      <c r="H11" s="1708"/>
      <c r="I11" s="1205" t="s">
        <v>132</v>
      </c>
      <c r="J11" s="1205" t="s">
        <v>133</v>
      </c>
      <c r="K11" s="1633"/>
      <c r="L11" s="1658"/>
      <c r="M11" s="1656"/>
    </row>
    <row r="12" spans="1:14" ht="13.5" thickBot="1">
      <c r="A12" s="1624">
        <v>2.5</v>
      </c>
      <c r="B12" s="128">
        <v>0.18</v>
      </c>
      <c r="C12" s="128">
        <v>1500</v>
      </c>
      <c r="D12" s="128">
        <v>4650</v>
      </c>
      <c r="E12" s="128">
        <v>9960</v>
      </c>
      <c r="F12" s="128"/>
      <c r="G12" s="1308"/>
      <c r="H12" s="1309">
        <v>2.5</v>
      </c>
      <c r="I12" s="1310">
        <v>0.09</v>
      </c>
      <c r="J12" s="1310">
        <v>1500</v>
      </c>
      <c r="K12" s="1310">
        <v>11100</v>
      </c>
      <c r="L12" s="1311" t="s">
        <v>134</v>
      </c>
      <c r="M12" s="1671">
        <f>4140</f>
        <v>4140</v>
      </c>
    </row>
    <row r="13" spans="1:14" ht="13.5" thickBot="1">
      <c r="A13" s="1626"/>
      <c r="B13" s="1466" t="s">
        <v>446</v>
      </c>
      <c r="C13" s="1467"/>
      <c r="D13" s="123">
        <v>1900</v>
      </c>
      <c r="E13" s="123">
        <v>7360</v>
      </c>
      <c r="F13" s="123"/>
      <c r="G13" s="1312"/>
      <c r="H13" s="1309">
        <v>3.15</v>
      </c>
      <c r="I13" s="1310">
        <v>0.12</v>
      </c>
      <c r="J13" s="1310">
        <v>1500</v>
      </c>
      <c r="K13" s="1310">
        <v>13700</v>
      </c>
      <c r="L13" s="1311" t="s">
        <v>134</v>
      </c>
      <c r="M13" s="1672"/>
    </row>
    <row r="14" spans="1:14" ht="13.5" thickBot="1">
      <c r="A14" s="1624">
        <v>3.15</v>
      </c>
      <c r="B14" s="1290" t="s">
        <v>154</v>
      </c>
      <c r="C14" s="1471">
        <v>1500</v>
      </c>
      <c r="D14" s="128">
        <v>4720</v>
      </c>
      <c r="E14" s="128">
        <v>10370</v>
      </c>
      <c r="F14" s="128"/>
      <c r="G14" s="1308"/>
      <c r="H14" s="1313">
        <v>3.5</v>
      </c>
      <c r="I14" s="1201">
        <v>0.25</v>
      </c>
      <c r="J14" s="1201">
        <v>1500</v>
      </c>
      <c r="K14" s="1201">
        <v>14650</v>
      </c>
      <c r="L14" s="1311" t="s">
        <v>134</v>
      </c>
      <c r="M14" s="1672"/>
    </row>
    <row r="15" spans="1:14">
      <c r="A15" s="1621"/>
      <c r="B15" s="122">
        <v>0.25</v>
      </c>
      <c r="C15" s="1472"/>
      <c r="D15" s="122">
        <v>5520</v>
      </c>
      <c r="E15" s="122">
        <v>10560</v>
      </c>
      <c r="F15" s="122"/>
      <c r="G15" s="317"/>
      <c r="H15" s="1659">
        <v>4</v>
      </c>
      <c r="I15" s="128">
        <v>0.18</v>
      </c>
      <c r="J15" s="1468">
        <v>1500</v>
      </c>
      <c r="K15" s="128">
        <v>15520</v>
      </c>
      <c r="L15" s="1314" t="s">
        <v>134</v>
      </c>
      <c r="M15" s="1672"/>
    </row>
    <row r="16" spans="1:14">
      <c r="A16" s="1621"/>
      <c r="B16" s="122">
        <v>0.37</v>
      </c>
      <c r="C16" s="1455">
        <v>3000</v>
      </c>
      <c r="D16" s="122">
        <v>5520</v>
      </c>
      <c r="E16" s="122">
        <v>10560</v>
      </c>
      <c r="F16" s="122"/>
      <c r="G16" s="317"/>
      <c r="H16" s="1660"/>
      <c r="I16" s="122">
        <v>0.25</v>
      </c>
      <c r="J16" s="1469"/>
      <c r="K16" s="122">
        <v>16000</v>
      </c>
      <c r="L16" s="317" t="s">
        <v>134</v>
      </c>
      <c r="M16" s="1672"/>
    </row>
    <row r="17" spans="1:13">
      <c r="A17" s="1621"/>
      <c r="B17" s="122">
        <v>0.55000000000000004</v>
      </c>
      <c r="C17" s="1469"/>
      <c r="D17" s="122">
        <v>5560</v>
      </c>
      <c r="E17" s="122">
        <v>10670</v>
      </c>
      <c r="F17" s="122"/>
      <c r="G17" s="317"/>
      <c r="H17" s="1660"/>
      <c r="I17" s="122">
        <v>0.37</v>
      </c>
      <c r="J17" s="1470"/>
      <c r="K17" s="122">
        <v>16000</v>
      </c>
      <c r="L17" s="317" t="s">
        <v>134</v>
      </c>
      <c r="M17" s="1672"/>
    </row>
    <row r="18" spans="1:13" ht="13.5" thickBot="1">
      <c r="A18" s="1626"/>
      <c r="B18" s="1466" t="s">
        <v>446</v>
      </c>
      <c r="C18" s="1467"/>
      <c r="D18" s="123">
        <v>2500</v>
      </c>
      <c r="E18" s="123">
        <v>9380</v>
      </c>
      <c r="F18" s="122"/>
      <c r="G18" s="317"/>
      <c r="H18" s="1666"/>
      <c r="I18" s="123">
        <v>0.75</v>
      </c>
      <c r="J18" s="123">
        <v>3000</v>
      </c>
      <c r="K18" s="123">
        <v>17300</v>
      </c>
      <c r="L18" s="1312" t="s">
        <v>134</v>
      </c>
      <c r="M18" s="1672"/>
    </row>
    <row r="19" spans="1:13">
      <c r="A19" s="1624">
        <v>3.5</v>
      </c>
      <c r="B19" s="128">
        <v>0.25</v>
      </c>
      <c r="C19" s="128">
        <v>1500</v>
      </c>
      <c r="D19" s="128">
        <v>5720</v>
      </c>
      <c r="E19" s="128">
        <v>13640</v>
      </c>
      <c r="F19" s="128">
        <v>18750</v>
      </c>
      <c r="G19" s="1308">
        <v>10620</v>
      </c>
      <c r="H19" s="1659">
        <v>5</v>
      </c>
      <c r="I19" s="128">
        <v>0.55000000000000004</v>
      </c>
      <c r="J19" s="128">
        <v>1500</v>
      </c>
      <c r="K19" s="128">
        <v>18200</v>
      </c>
      <c r="L19" s="1314" t="s">
        <v>134</v>
      </c>
      <c r="M19" s="1672"/>
    </row>
    <row r="20" spans="1:13">
      <c r="A20" s="1621"/>
      <c r="B20" s="122">
        <v>0.55000000000000004</v>
      </c>
      <c r="C20" s="1199">
        <v>3000</v>
      </c>
      <c r="D20" s="122">
        <v>5720</v>
      </c>
      <c r="E20" s="122">
        <v>13770</v>
      </c>
      <c r="F20" s="122">
        <v>18950</v>
      </c>
      <c r="G20" s="317">
        <v>10620</v>
      </c>
      <c r="H20" s="1660"/>
      <c r="I20" s="1201">
        <v>0.75</v>
      </c>
      <c r="J20" s="1201">
        <v>1500</v>
      </c>
      <c r="K20" s="1201">
        <v>18600</v>
      </c>
      <c r="L20" s="1315" t="s">
        <v>134</v>
      </c>
      <c r="M20" s="1672"/>
    </row>
    <row r="21" spans="1:13" ht="13.5" thickBot="1">
      <c r="A21" s="1626"/>
      <c r="B21" s="1466" t="s">
        <v>446</v>
      </c>
      <c r="C21" s="1467"/>
      <c r="D21" s="1242">
        <v>2700</v>
      </c>
      <c r="E21" s="1242">
        <v>12470</v>
      </c>
      <c r="F21" s="1242">
        <v>13460</v>
      </c>
      <c r="G21" s="1224">
        <v>6030</v>
      </c>
      <c r="H21" s="1660"/>
      <c r="I21" s="123">
        <v>1.1000000000000001</v>
      </c>
      <c r="J21" s="123">
        <v>1500</v>
      </c>
      <c r="K21" s="123">
        <v>19220</v>
      </c>
      <c r="L21" s="1312" t="s">
        <v>134</v>
      </c>
      <c r="M21" s="1672"/>
    </row>
    <row r="22" spans="1:13">
      <c r="A22" s="1624">
        <v>4</v>
      </c>
      <c r="B22" s="1290" t="s">
        <v>154</v>
      </c>
      <c r="C22" s="1468">
        <v>1500</v>
      </c>
      <c r="D22" s="128">
        <v>4910</v>
      </c>
      <c r="E22" s="128">
        <v>12690</v>
      </c>
      <c r="F22" s="128">
        <v>0</v>
      </c>
      <c r="G22" s="1308">
        <v>0</v>
      </c>
      <c r="H22" s="1661">
        <v>6.3</v>
      </c>
      <c r="I22" s="128">
        <v>0.55000000000000004</v>
      </c>
      <c r="J22" s="1468">
        <v>1500</v>
      </c>
      <c r="K22" s="128">
        <v>19050</v>
      </c>
      <c r="L22" s="1314" t="s">
        <v>134</v>
      </c>
      <c r="M22" s="1672"/>
    </row>
    <row r="23" spans="1:13">
      <c r="A23" s="1621"/>
      <c r="B23" s="122">
        <v>0.25</v>
      </c>
      <c r="C23" s="1469"/>
      <c r="D23" s="122">
        <v>5720</v>
      </c>
      <c r="E23" s="122">
        <v>12890</v>
      </c>
      <c r="F23" s="122">
        <v>20900</v>
      </c>
      <c r="G23" s="317">
        <v>11070</v>
      </c>
      <c r="H23" s="1662"/>
      <c r="I23" s="122">
        <v>0.75</v>
      </c>
      <c r="J23" s="1469"/>
      <c r="K23" s="122">
        <v>19210</v>
      </c>
      <c r="L23" s="317" t="s">
        <v>134</v>
      </c>
      <c r="M23" s="1672"/>
    </row>
    <row r="24" spans="1:13" ht="13.5" thickBot="1">
      <c r="A24" s="1621"/>
      <c r="B24" s="122">
        <v>0.37</v>
      </c>
      <c r="C24" s="1469"/>
      <c r="D24" s="122">
        <v>5720</v>
      </c>
      <c r="E24" s="122">
        <v>13100</v>
      </c>
      <c r="F24" s="122">
        <v>20900</v>
      </c>
      <c r="G24" s="317">
        <v>11070</v>
      </c>
      <c r="H24" s="1663"/>
      <c r="I24" s="123">
        <v>1.1000000000000001</v>
      </c>
      <c r="J24" s="1462"/>
      <c r="K24" s="123">
        <v>19500</v>
      </c>
      <c r="L24" s="1312" t="s">
        <v>134</v>
      </c>
      <c r="M24" s="1672"/>
    </row>
    <row r="25" spans="1:13">
      <c r="A25" s="1621"/>
      <c r="B25" s="122">
        <v>0.55000000000000004</v>
      </c>
      <c r="C25" s="1469"/>
      <c r="D25" s="122">
        <v>6380</v>
      </c>
      <c r="E25" s="122">
        <v>13770</v>
      </c>
      <c r="F25" s="122">
        <v>21510</v>
      </c>
      <c r="G25" s="317">
        <v>11570</v>
      </c>
      <c r="H25" s="1661">
        <v>8</v>
      </c>
      <c r="I25" s="128">
        <v>1.1000000000000001</v>
      </c>
      <c r="J25" s="1468">
        <v>1000</v>
      </c>
      <c r="K25" s="128">
        <v>22450</v>
      </c>
      <c r="L25" s="1314" t="s">
        <v>134</v>
      </c>
      <c r="M25" s="1672"/>
    </row>
    <row r="26" spans="1:13">
      <c r="A26" s="1621"/>
      <c r="B26" s="122">
        <v>0.55000000000000004</v>
      </c>
      <c r="C26" s="1455">
        <v>3000</v>
      </c>
      <c r="D26" s="122">
        <v>5720</v>
      </c>
      <c r="E26" s="122">
        <v>13100</v>
      </c>
      <c r="F26" s="122">
        <v>20900</v>
      </c>
      <c r="G26" s="317">
        <v>11070</v>
      </c>
      <c r="H26" s="1662"/>
      <c r="I26" s="1227">
        <v>1.5</v>
      </c>
      <c r="J26" s="1469"/>
      <c r="K26" s="1199">
        <v>23200</v>
      </c>
      <c r="L26" s="317" t="s">
        <v>134</v>
      </c>
      <c r="M26" s="1672"/>
    </row>
    <row r="27" spans="1:13" ht="13.5" thickBot="1">
      <c r="A27" s="1621"/>
      <c r="B27" s="122">
        <v>0.75</v>
      </c>
      <c r="C27" s="1469"/>
      <c r="D27" s="122">
        <v>6380</v>
      </c>
      <c r="E27" s="122">
        <v>13770</v>
      </c>
      <c r="F27" s="122">
        <v>21510</v>
      </c>
      <c r="G27" s="317">
        <v>11510</v>
      </c>
      <c r="H27" s="1663"/>
      <c r="I27" s="1257">
        <v>4</v>
      </c>
      <c r="J27" s="123">
        <v>1500</v>
      </c>
      <c r="K27" s="123">
        <v>25800</v>
      </c>
      <c r="L27" s="1312" t="s">
        <v>134</v>
      </c>
      <c r="M27" s="1673"/>
    </row>
    <row r="28" spans="1:13">
      <c r="A28" s="1621"/>
      <c r="B28" s="122">
        <v>1.1000000000000001</v>
      </c>
      <c r="C28" s="1470"/>
      <c r="D28" s="122">
        <v>6600</v>
      </c>
      <c r="E28" s="122">
        <v>13910</v>
      </c>
      <c r="F28" s="122">
        <v>21510</v>
      </c>
      <c r="G28" s="317">
        <v>11510</v>
      </c>
      <c r="H28" s="1667" t="s">
        <v>799</v>
      </c>
      <c r="I28" s="1668"/>
      <c r="J28" s="1668"/>
      <c r="K28" s="1668"/>
      <c r="L28" s="1668"/>
      <c r="M28" s="1668"/>
    </row>
    <row r="29" spans="1:13" ht="13.5" thickBot="1">
      <c r="A29" s="1621"/>
      <c r="B29" s="1466" t="s">
        <v>446</v>
      </c>
      <c r="C29" s="1467"/>
      <c r="D29" s="1242">
        <v>3000</v>
      </c>
      <c r="E29" s="1242">
        <v>10100</v>
      </c>
      <c r="F29" s="1242">
        <v>15700</v>
      </c>
      <c r="G29" s="1224">
        <v>7940</v>
      </c>
      <c r="H29" s="1668"/>
      <c r="I29" s="1668"/>
      <c r="J29" s="1668"/>
      <c r="K29" s="1668"/>
      <c r="L29" s="1668"/>
      <c r="M29" s="1668"/>
    </row>
    <row r="30" spans="1:13" ht="13.5" thickBot="1">
      <c r="A30" s="1624">
        <v>5</v>
      </c>
      <c r="B30" s="128">
        <v>0.37</v>
      </c>
      <c r="C30" s="1468">
        <v>1500</v>
      </c>
      <c r="D30" s="128">
        <v>6600</v>
      </c>
      <c r="E30" s="128">
        <v>16920</v>
      </c>
      <c r="F30" s="128">
        <v>22830</v>
      </c>
      <c r="G30" s="1308">
        <v>11110</v>
      </c>
      <c r="H30" s="1668"/>
      <c r="I30" s="1668"/>
      <c r="J30" s="1668"/>
      <c r="K30" s="1668"/>
      <c r="L30" s="1668"/>
      <c r="M30" s="1668"/>
    </row>
    <row r="31" spans="1:13" ht="12.75" customHeight="1" thickBot="1">
      <c r="A31" s="1621"/>
      <c r="B31" s="122">
        <v>0.55000000000000004</v>
      </c>
      <c r="C31" s="1470"/>
      <c r="D31" s="122">
        <v>7250</v>
      </c>
      <c r="E31" s="122">
        <v>17550</v>
      </c>
      <c r="F31" s="122">
        <v>23450</v>
      </c>
      <c r="G31" s="317">
        <v>11510</v>
      </c>
      <c r="H31" s="100"/>
      <c r="I31" s="124" t="s">
        <v>125</v>
      </c>
      <c r="J31" s="1290" t="s">
        <v>759</v>
      </c>
      <c r="K31" s="1669" t="s">
        <v>138</v>
      </c>
      <c r="L31" s="1670"/>
      <c r="M31" s="1317" t="s">
        <v>127</v>
      </c>
    </row>
    <row r="32" spans="1:13" ht="15" customHeight="1" thickBot="1">
      <c r="A32" s="1621"/>
      <c r="B32" s="1466" t="s">
        <v>446</v>
      </c>
      <c r="C32" s="1477"/>
      <c r="D32" s="1242">
        <v>3600</v>
      </c>
      <c r="E32" s="1242">
        <v>13970</v>
      </c>
      <c r="F32" s="1242">
        <v>17750</v>
      </c>
      <c r="G32" s="1224">
        <v>9250</v>
      </c>
      <c r="I32" s="1624">
        <v>5</v>
      </c>
      <c r="J32" s="1318" t="s">
        <v>753</v>
      </c>
      <c r="K32" s="1318" t="s">
        <v>1415</v>
      </c>
      <c r="L32" s="128">
        <v>1500</v>
      </c>
      <c r="M32" s="1308">
        <v>14050</v>
      </c>
    </row>
    <row r="33" spans="1:14" ht="13.5" customHeight="1">
      <c r="A33" s="1624">
        <v>5.6</v>
      </c>
      <c r="B33" s="128">
        <v>0.75</v>
      </c>
      <c r="C33" s="1455">
        <v>1500</v>
      </c>
      <c r="D33" s="128">
        <v>7990</v>
      </c>
      <c r="E33" s="128">
        <v>19150</v>
      </c>
      <c r="F33" s="128">
        <v>25150</v>
      </c>
      <c r="G33" s="1308">
        <v>15750</v>
      </c>
      <c r="I33" s="1621"/>
      <c r="J33" s="1319" t="s">
        <v>135</v>
      </c>
      <c r="K33" s="1319" t="s">
        <v>1416</v>
      </c>
      <c r="L33" s="122">
        <v>1500</v>
      </c>
      <c r="M33" s="317">
        <v>14700</v>
      </c>
    </row>
    <row r="34" spans="1:14">
      <c r="A34" s="1621"/>
      <c r="B34" s="122">
        <v>1.1000000000000001</v>
      </c>
      <c r="C34" s="1470"/>
      <c r="D34" s="122">
        <v>9280</v>
      </c>
      <c r="E34" s="122">
        <v>20150</v>
      </c>
      <c r="F34" s="122">
        <v>26500</v>
      </c>
      <c r="G34" s="317">
        <v>17000</v>
      </c>
      <c r="I34" s="1625"/>
      <c r="J34" s="1320" t="s">
        <v>136</v>
      </c>
      <c r="K34" s="1321" t="s">
        <v>1416</v>
      </c>
      <c r="L34" s="353">
        <v>1500</v>
      </c>
      <c r="M34" s="369">
        <v>20000</v>
      </c>
    </row>
    <row r="35" spans="1:14">
      <c r="A35" s="1621"/>
      <c r="B35" s="1476" t="s">
        <v>446</v>
      </c>
      <c r="C35" s="1477"/>
      <c r="D35" s="1253">
        <v>4000</v>
      </c>
      <c r="E35" s="1253">
        <v>15400</v>
      </c>
      <c r="F35" s="1253">
        <v>19550</v>
      </c>
      <c r="G35" s="1200">
        <v>10200</v>
      </c>
      <c r="H35" s="1322"/>
      <c r="I35" s="1620">
        <v>6.3</v>
      </c>
      <c r="J35" s="1320" t="s">
        <v>753</v>
      </c>
      <c r="K35" s="1321" t="s">
        <v>1412</v>
      </c>
      <c r="L35" s="353">
        <v>1500</v>
      </c>
      <c r="M35" s="317">
        <v>21000</v>
      </c>
    </row>
    <row r="36" spans="1:14">
      <c r="A36" s="1620">
        <v>6.3</v>
      </c>
      <c r="B36" s="122">
        <v>0.37</v>
      </c>
      <c r="C36" s="1455">
        <v>1000</v>
      </c>
      <c r="D36" s="122">
        <v>8400</v>
      </c>
      <c r="E36" s="122">
        <v>20900</v>
      </c>
      <c r="F36" s="122">
        <v>27630</v>
      </c>
      <c r="G36" s="317">
        <v>10700</v>
      </c>
      <c r="H36" s="1316"/>
      <c r="I36" s="1621"/>
      <c r="J36" s="1323" t="s">
        <v>135</v>
      </c>
      <c r="K36" s="1324" t="s">
        <v>1413</v>
      </c>
      <c r="L36" s="368">
        <v>1500</v>
      </c>
      <c r="M36" s="1315">
        <v>22300</v>
      </c>
    </row>
    <row r="37" spans="1:14">
      <c r="A37" s="1621"/>
      <c r="B37" s="122">
        <v>0.55000000000000004</v>
      </c>
      <c r="C37" s="1469"/>
      <c r="D37" s="122">
        <v>8580</v>
      </c>
      <c r="E37" s="122">
        <v>21200</v>
      </c>
      <c r="F37" s="122">
        <v>27630</v>
      </c>
      <c r="G37" s="317">
        <v>10700</v>
      </c>
      <c r="H37" s="1316"/>
      <c r="I37" s="1625"/>
      <c r="J37" s="1319" t="s">
        <v>136</v>
      </c>
      <c r="K37" s="1319" t="s">
        <v>1414</v>
      </c>
      <c r="L37" s="122">
        <v>1500</v>
      </c>
      <c r="M37" s="317">
        <v>24000</v>
      </c>
    </row>
    <row r="38" spans="1:14" ht="13.5" thickBot="1">
      <c r="A38" s="1621"/>
      <c r="B38" s="122">
        <v>0.75</v>
      </c>
      <c r="C38" s="1462"/>
      <c r="D38" s="122">
        <v>9870</v>
      </c>
      <c r="E38" s="122">
        <v>22200</v>
      </c>
      <c r="F38" s="122">
        <v>29000</v>
      </c>
      <c r="G38" s="317">
        <v>11500</v>
      </c>
      <c r="H38" s="1316"/>
      <c r="I38" s="1621">
        <v>8</v>
      </c>
      <c r="J38" s="1325" t="s">
        <v>753</v>
      </c>
      <c r="K38" s="1325" t="s">
        <v>758</v>
      </c>
      <c r="L38" s="1201">
        <v>1500</v>
      </c>
      <c r="M38" s="1326">
        <v>53830</v>
      </c>
    </row>
    <row r="39" spans="1:14">
      <c r="A39" s="1621"/>
      <c r="B39" s="122">
        <v>0.75</v>
      </c>
      <c r="C39" s="1468">
        <v>1500</v>
      </c>
      <c r="D39" s="122">
        <v>8600</v>
      </c>
      <c r="E39" s="122">
        <v>21100</v>
      </c>
      <c r="F39" s="122">
        <v>27630</v>
      </c>
      <c r="G39" s="317">
        <v>10700</v>
      </c>
      <c r="H39" s="1316"/>
      <c r="I39" s="1621"/>
      <c r="J39" s="1320" t="s">
        <v>135</v>
      </c>
      <c r="K39" s="1321" t="s">
        <v>885</v>
      </c>
      <c r="L39" s="353">
        <v>1500</v>
      </c>
      <c r="M39" s="369">
        <v>52380</v>
      </c>
    </row>
    <row r="40" spans="1:14">
      <c r="A40" s="1621"/>
      <c r="B40" s="122">
        <v>1.1000000000000001</v>
      </c>
      <c r="C40" s="1469"/>
      <c r="D40" s="122">
        <v>9870</v>
      </c>
      <c r="E40" s="122">
        <v>22180</v>
      </c>
      <c r="F40" s="122">
        <v>2900</v>
      </c>
      <c r="G40" s="317">
        <v>11500</v>
      </c>
      <c r="H40" s="1316"/>
      <c r="I40" s="1621"/>
      <c r="J40" s="1320" t="s">
        <v>136</v>
      </c>
      <c r="K40" s="1321" t="s">
        <v>886</v>
      </c>
      <c r="L40" s="353">
        <v>1500</v>
      </c>
      <c r="M40" s="317">
        <v>45100</v>
      </c>
    </row>
    <row r="41" spans="1:14" ht="13.5" thickBot="1">
      <c r="A41" s="1621"/>
      <c r="B41" s="1201">
        <v>1.5</v>
      </c>
      <c r="C41" s="1469"/>
      <c r="D41" s="1201">
        <v>10460</v>
      </c>
      <c r="E41" s="1201">
        <v>22680</v>
      </c>
      <c r="F41" s="1201">
        <v>28950</v>
      </c>
      <c r="G41" s="1326">
        <v>11500</v>
      </c>
      <c r="H41" s="1316"/>
      <c r="I41" s="1621"/>
      <c r="J41" s="1327" t="s">
        <v>754</v>
      </c>
      <c r="K41" s="1328" t="s">
        <v>886</v>
      </c>
      <c r="L41" s="1329">
        <v>1500</v>
      </c>
      <c r="M41" s="1312">
        <v>50300</v>
      </c>
    </row>
    <row r="42" spans="1:14" ht="13.5" thickBot="1">
      <c r="A42" s="1621"/>
      <c r="B42" s="122">
        <v>2.2000000000000002</v>
      </c>
      <c r="C42" s="1470"/>
      <c r="D42" s="122">
        <v>12230</v>
      </c>
      <c r="E42" s="122">
        <v>24000</v>
      </c>
      <c r="F42" s="122">
        <v>32300</v>
      </c>
      <c r="G42" s="317">
        <v>13800</v>
      </c>
      <c r="H42" s="1316"/>
      <c r="I42" s="1626"/>
      <c r="J42" s="1330" t="s">
        <v>755</v>
      </c>
      <c r="K42" s="1331" t="s">
        <v>756</v>
      </c>
      <c r="L42" s="372">
        <v>1500</v>
      </c>
      <c r="M42" s="373">
        <v>41350</v>
      </c>
    </row>
    <row r="43" spans="1:14" ht="13.5" thickBot="1">
      <c r="A43" s="1621"/>
      <c r="B43" s="1476" t="s">
        <v>446</v>
      </c>
      <c r="C43" s="1477"/>
      <c r="D43" s="1253">
        <v>4500</v>
      </c>
      <c r="E43" s="1253">
        <v>20250</v>
      </c>
      <c r="F43" s="1253">
        <v>22250</v>
      </c>
      <c r="G43" s="1200">
        <v>12000</v>
      </c>
      <c r="I43" s="1629">
        <v>9</v>
      </c>
      <c r="J43" s="1332" t="s">
        <v>753</v>
      </c>
      <c r="K43" s="1333" t="s">
        <v>758</v>
      </c>
      <c r="L43" s="364">
        <v>1500</v>
      </c>
      <c r="M43" s="1334">
        <v>57110</v>
      </c>
    </row>
    <row r="44" spans="1:14">
      <c r="A44" s="1624">
        <v>8</v>
      </c>
      <c r="B44" s="1335">
        <v>0.75</v>
      </c>
      <c r="C44" s="1468">
        <v>1000</v>
      </c>
      <c r="D44" s="128">
        <v>11300</v>
      </c>
      <c r="E44" s="128">
        <v>34000</v>
      </c>
      <c r="F44" s="128">
        <v>40320</v>
      </c>
      <c r="G44" s="1308">
        <v>18700</v>
      </c>
      <c r="I44" s="1630"/>
      <c r="J44" s="1336" t="s">
        <v>135</v>
      </c>
      <c r="K44" s="1321" t="s">
        <v>758</v>
      </c>
      <c r="L44" s="353">
        <v>1500</v>
      </c>
      <c r="M44" s="1215">
        <v>57110</v>
      </c>
    </row>
    <row r="45" spans="1:14">
      <c r="A45" s="1621"/>
      <c r="B45" s="290">
        <v>1.1000000000000001</v>
      </c>
      <c r="C45" s="1470"/>
      <c r="D45" s="1222">
        <v>12200</v>
      </c>
      <c r="E45" s="1222">
        <v>34050</v>
      </c>
      <c r="F45" s="1222">
        <v>40320</v>
      </c>
      <c r="G45" s="1215">
        <v>18700</v>
      </c>
      <c r="H45" s="100"/>
      <c r="I45" s="1630"/>
      <c r="J45" s="1336" t="s">
        <v>136</v>
      </c>
      <c r="K45" s="1321" t="s">
        <v>885</v>
      </c>
      <c r="L45" s="353">
        <v>1500</v>
      </c>
      <c r="M45" s="1215">
        <v>49000</v>
      </c>
    </row>
    <row r="46" spans="1:14" ht="13.5" customHeight="1" thickBot="1">
      <c r="A46" s="1621"/>
      <c r="B46" s="122">
        <v>2.2000000000000002</v>
      </c>
      <c r="C46" s="1455">
        <v>1500</v>
      </c>
      <c r="D46" s="122">
        <v>13620</v>
      </c>
      <c r="E46" s="122">
        <v>35900</v>
      </c>
      <c r="F46" s="122">
        <v>43700</v>
      </c>
      <c r="G46" s="317">
        <v>20670</v>
      </c>
      <c r="H46" s="1337"/>
      <c r="I46" s="1630"/>
      <c r="J46" s="1338" t="s">
        <v>754</v>
      </c>
      <c r="K46" s="1328" t="s">
        <v>885</v>
      </c>
      <c r="L46" s="1329">
        <v>1500</v>
      </c>
      <c r="M46" s="1224">
        <v>54350</v>
      </c>
    </row>
    <row r="47" spans="1:14" ht="13.5" customHeight="1" thickBot="1">
      <c r="A47" s="1621"/>
      <c r="B47" s="1240">
        <v>3</v>
      </c>
      <c r="C47" s="1469"/>
      <c r="D47" s="1201">
        <v>15550</v>
      </c>
      <c r="E47" s="1201">
        <v>37150</v>
      </c>
      <c r="F47" s="1201">
        <v>47150</v>
      </c>
      <c r="G47" s="1326">
        <v>23150</v>
      </c>
      <c r="H47" s="1339"/>
      <c r="I47" s="1631"/>
      <c r="J47" s="1340" t="s">
        <v>755</v>
      </c>
      <c r="K47" s="1331" t="s">
        <v>885</v>
      </c>
      <c r="L47" s="372">
        <v>1500</v>
      </c>
      <c r="M47" s="373">
        <v>49000</v>
      </c>
    </row>
    <row r="48" spans="1:14" ht="13.5" customHeight="1" thickBot="1">
      <c r="A48" s="1621"/>
      <c r="B48" s="290">
        <v>4</v>
      </c>
      <c r="C48" s="1470"/>
      <c r="D48" s="122">
        <v>16280</v>
      </c>
      <c r="E48" s="122">
        <v>37500</v>
      </c>
      <c r="F48" s="122">
        <v>47150</v>
      </c>
      <c r="G48" s="317">
        <v>23150</v>
      </c>
      <c r="H48" s="1341"/>
      <c r="I48" s="1629">
        <v>10</v>
      </c>
      <c r="J48" s="1342" t="s">
        <v>753</v>
      </c>
      <c r="K48" s="1343" t="s">
        <v>757</v>
      </c>
      <c r="L48" s="1344">
        <v>1500</v>
      </c>
      <c r="M48" s="1345">
        <v>72500</v>
      </c>
      <c r="N48" s="1236"/>
    </row>
    <row r="49" spans="1:14" ht="13.5" customHeight="1" thickTop="1" thickBot="1">
      <c r="A49" s="1626"/>
      <c r="B49" s="1634" t="s">
        <v>446</v>
      </c>
      <c r="C49" s="1635"/>
      <c r="D49" s="123">
        <v>6000</v>
      </c>
      <c r="E49" s="123">
        <v>31800</v>
      </c>
      <c r="F49" s="123">
        <v>34300</v>
      </c>
      <c r="G49" s="1312">
        <v>15200</v>
      </c>
      <c r="H49" s="1341"/>
      <c r="I49" s="1630"/>
      <c r="J49" s="1346" t="s">
        <v>135</v>
      </c>
      <c r="K49" s="1347" t="s">
        <v>757</v>
      </c>
      <c r="L49" s="1348">
        <v>1500</v>
      </c>
      <c r="M49" s="1293">
        <v>72500</v>
      </c>
      <c r="N49" s="1236"/>
    </row>
    <row r="50" spans="1:14" ht="12.75" customHeight="1">
      <c r="A50" s="1624">
        <v>10</v>
      </c>
      <c r="B50" s="128">
        <v>2.2000000000000002</v>
      </c>
      <c r="C50" s="1468">
        <v>1000</v>
      </c>
      <c r="D50" s="128">
        <v>22500</v>
      </c>
      <c r="E50" s="1249">
        <v>53100</v>
      </c>
      <c r="F50" s="1249">
        <v>63800</v>
      </c>
      <c r="G50" s="1209">
        <v>27250</v>
      </c>
      <c r="H50" s="1349"/>
      <c r="I50" s="1630"/>
      <c r="J50" s="1350" t="s">
        <v>136</v>
      </c>
      <c r="K50" s="1351" t="s">
        <v>757</v>
      </c>
      <c r="L50" s="1352">
        <v>1500</v>
      </c>
      <c r="M50" s="1250">
        <v>60600</v>
      </c>
      <c r="N50" s="1236"/>
    </row>
    <row r="51" spans="1:14">
      <c r="A51" s="1621"/>
      <c r="B51" s="1240">
        <v>3</v>
      </c>
      <c r="C51" s="1470"/>
      <c r="D51" s="1201">
        <v>26200</v>
      </c>
      <c r="E51" s="1201">
        <v>55900</v>
      </c>
      <c r="F51" s="1201">
        <v>65500</v>
      </c>
      <c r="G51" s="1326">
        <v>30350</v>
      </c>
      <c r="H51" s="1349"/>
      <c r="I51" s="1630"/>
      <c r="J51" s="1353" t="s">
        <v>754</v>
      </c>
      <c r="K51" s="1324" t="s">
        <v>758</v>
      </c>
      <c r="L51" s="368">
        <v>1500</v>
      </c>
      <c r="M51" s="1253">
        <v>60100</v>
      </c>
      <c r="N51" s="1236"/>
    </row>
    <row r="52" spans="1:14" ht="12.75" customHeight="1" thickBot="1">
      <c r="A52" s="1621"/>
      <c r="B52" s="290">
        <v>7.5</v>
      </c>
      <c r="C52" s="122">
        <v>1500</v>
      </c>
      <c r="D52" s="122">
        <v>29400</v>
      </c>
      <c r="E52" s="122">
        <v>60150</v>
      </c>
      <c r="F52" s="122">
        <v>85860</v>
      </c>
      <c r="G52" s="317">
        <v>47000</v>
      </c>
      <c r="H52" s="1354"/>
      <c r="I52" s="1631"/>
      <c r="J52" s="1355" t="s">
        <v>755</v>
      </c>
      <c r="K52" s="1321" t="s">
        <v>758</v>
      </c>
      <c r="L52" s="353">
        <v>1500</v>
      </c>
      <c r="M52" s="353">
        <v>48100</v>
      </c>
      <c r="N52" s="1236"/>
    </row>
    <row r="53" spans="1:14" ht="12.75" customHeight="1" thickBot="1">
      <c r="A53" s="1626"/>
      <c r="B53" s="1634" t="s">
        <v>446</v>
      </c>
      <c r="C53" s="1635"/>
      <c r="D53" s="123">
        <v>12500</v>
      </c>
      <c r="E53" s="123">
        <v>48150</v>
      </c>
      <c r="F53" s="123">
        <v>52100</v>
      </c>
      <c r="G53" s="1312">
        <v>24500</v>
      </c>
      <c r="H53" s="1354"/>
      <c r="I53" s="1630">
        <v>11.2</v>
      </c>
      <c r="J53" s="1336" t="s">
        <v>753</v>
      </c>
      <c r="K53" s="1321" t="s">
        <v>885</v>
      </c>
      <c r="L53" s="353">
        <v>1000</v>
      </c>
      <c r="M53" s="353">
        <v>86500</v>
      </c>
      <c r="N53" s="1236"/>
    </row>
    <row r="54" spans="1:14" ht="12.75" customHeight="1">
      <c r="A54" s="1643">
        <v>12.5</v>
      </c>
      <c r="B54" s="1356">
        <v>3</v>
      </c>
      <c r="C54" s="1646">
        <v>750</v>
      </c>
      <c r="D54" s="1201">
        <v>31700</v>
      </c>
      <c r="E54" s="1201">
        <v>84000</v>
      </c>
      <c r="F54" s="1201">
        <v>92000</v>
      </c>
      <c r="G54" s="1198">
        <v>37100</v>
      </c>
      <c r="H54" s="1354"/>
      <c r="I54" s="1630"/>
      <c r="J54" s="1336" t="s">
        <v>135</v>
      </c>
      <c r="K54" s="1321" t="s">
        <v>885</v>
      </c>
      <c r="L54" s="353">
        <v>1000</v>
      </c>
      <c r="M54" s="1222">
        <v>86500</v>
      </c>
      <c r="N54" s="1236"/>
    </row>
    <row r="55" spans="1:14" ht="12.75" customHeight="1">
      <c r="A55" s="1644"/>
      <c r="B55" s="1357" t="s">
        <v>756</v>
      </c>
      <c r="C55" s="1647"/>
      <c r="D55" s="1253">
        <v>35500</v>
      </c>
      <c r="E55" s="1253">
        <v>89100</v>
      </c>
      <c r="F55" s="1253">
        <v>115800</v>
      </c>
      <c r="G55" s="1200">
        <v>48000</v>
      </c>
      <c r="H55" s="1354"/>
      <c r="I55" s="1630"/>
      <c r="J55" s="1336" t="s">
        <v>136</v>
      </c>
      <c r="K55" s="1321" t="s">
        <v>885</v>
      </c>
      <c r="L55" s="353">
        <v>1000</v>
      </c>
      <c r="M55" s="1222">
        <v>70000</v>
      </c>
      <c r="N55" s="1236"/>
    </row>
    <row r="56" spans="1:14" ht="12.75" customHeight="1">
      <c r="A56" s="1644"/>
      <c r="B56" s="1358" t="s">
        <v>886</v>
      </c>
      <c r="C56" s="1648"/>
      <c r="D56" s="1359">
        <v>39000</v>
      </c>
      <c r="E56" s="1359">
        <v>91900</v>
      </c>
      <c r="F56" s="1359">
        <v>119600</v>
      </c>
      <c r="G56" s="1359">
        <v>54500</v>
      </c>
      <c r="H56" s="1354"/>
      <c r="I56" s="1630"/>
      <c r="J56" s="1336" t="s">
        <v>754</v>
      </c>
      <c r="K56" s="1321" t="s">
        <v>886</v>
      </c>
      <c r="L56" s="353">
        <v>1000</v>
      </c>
      <c r="M56" s="1222">
        <v>84000</v>
      </c>
      <c r="N56" s="100"/>
    </row>
    <row r="57" spans="1:14" ht="13.5" customHeight="1" thickBot="1">
      <c r="A57" s="1644"/>
      <c r="B57" s="1358" t="s">
        <v>885</v>
      </c>
      <c r="C57" s="1360">
        <v>1000</v>
      </c>
      <c r="D57" s="1359">
        <v>39000</v>
      </c>
      <c r="E57" s="1359">
        <v>89400</v>
      </c>
      <c r="F57" s="1359">
        <v>116800</v>
      </c>
      <c r="G57" s="1359">
        <v>48300</v>
      </c>
      <c r="H57" s="1361"/>
      <c r="I57" s="1631"/>
      <c r="J57" s="1362" t="s">
        <v>755</v>
      </c>
      <c r="K57" s="1358" t="s">
        <v>886</v>
      </c>
      <c r="L57" s="1358" t="s">
        <v>1411</v>
      </c>
      <c r="M57" s="1358" t="s">
        <v>2195</v>
      </c>
    </row>
    <row r="58" spans="1:14">
      <c r="A58" s="1645"/>
      <c r="B58" s="1649" t="s">
        <v>446</v>
      </c>
      <c r="C58" s="1650"/>
      <c r="D58" s="1359">
        <v>18000</v>
      </c>
      <c r="E58" s="1359">
        <v>77000</v>
      </c>
      <c r="F58" s="1359">
        <v>80250</v>
      </c>
      <c r="G58" s="1359">
        <v>33750</v>
      </c>
      <c r="H58" s="1361"/>
      <c r="I58" s="1630">
        <v>12.5</v>
      </c>
      <c r="J58" s="1363" t="s">
        <v>753</v>
      </c>
      <c r="K58" s="1351" t="s">
        <v>757</v>
      </c>
      <c r="L58" s="1352">
        <v>1000</v>
      </c>
      <c r="M58" s="1364">
        <v>91400</v>
      </c>
    </row>
    <row r="59" spans="1:14">
      <c r="B59" s="1365" t="s">
        <v>39</v>
      </c>
      <c r="E59" s="1296"/>
      <c r="F59" s="1296"/>
      <c r="G59" s="1296"/>
      <c r="H59" s="1361"/>
      <c r="I59" s="1630"/>
      <c r="J59" s="1336" t="s">
        <v>135</v>
      </c>
      <c r="K59" s="1321" t="s">
        <v>757</v>
      </c>
      <c r="L59" s="353">
        <v>1000</v>
      </c>
      <c r="M59" s="365">
        <v>91400</v>
      </c>
    </row>
    <row r="60" spans="1:14" ht="13.5" thickBot="1">
      <c r="A60" s="1361"/>
      <c r="C60" s="1365" t="s">
        <v>42</v>
      </c>
      <c r="E60" s="1296"/>
      <c r="F60" s="1296"/>
      <c r="G60" s="1296"/>
      <c r="H60" s="1361"/>
      <c r="I60" s="1630"/>
      <c r="J60" s="1336" t="s">
        <v>136</v>
      </c>
      <c r="K60" s="1321" t="s">
        <v>757</v>
      </c>
      <c r="L60" s="353">
        <v>1000</v>
      </c>
      <c r="M60" s="1215">
        <v>75300</v>
      </c>
    </row>
    <row r="61" spans="1:14" ht="15" customHeight="1">
      <c r="A61" s="1361"/>
      <c r="B61" s="1461" t="s">
        <v>125</v>
      </c>
      <c r="C61" s="1664" t="s">
        <v>126</v>
      </c>
      <c r="D61" s="1665"/>
      <c r="E61" s="1461" t="s">
        <v>739</v>
      </c>
      <c r="F61" s="1296"/>
      <c r="G61" s="1296"/>
      <c r="H61" s="1361"/>
      <c r="I61" s="1630"/>
      <c r="J61" s="1336" t="s">
        <v>754</v>
      </c>
      <c r="K61" s="1321" t="s">
        <v>758</v>
      </c>
      <c r="L61" s="353">
        <v>1000</v>
      </c>
      <c r="M61" s="1215">
        <v>87000</v>
      </c>
    </row>
    <row r="62" spans="1:14" ht="15" customHeight="1" thickBot="1">
      <c r="B62" s="1633"/>
      <c r="C62" s="1205" t="s">
        <v>132</v>
      </c>
      <c r="D62" s="1205" t="s">
        <v>133</v>
      </c>
      <c r="E62" s="1633"/>
      <c r="F62" s="1296"/>
      <c r="G62" s="1296"/>
      <c r="H62" s="1361" t="s">
        <v>887</v>
      </c>
      <c r="I62" s="1630"/>
      <c r="J62" s="1353" t="s">
        <v>755</v>
      </c>
      <c r="K62" s="1324" t="s">
        <v>758</v>
      </c>
      <c r="L62" s="368">
        <v>1000</v>
      </c>
      <c r="M62" s="1200">
        <v>70800</v>
      </c>
    </row>
    <row r="63" spans="1:14" ht="13.5" customHeight="1" thickBot="1">
      <c r="B63" s="1309">
        <v>5.6</v>
      </c>
      <c r="C63" s="1310">
        <v>0.37</v>
      </c>
      <c r="D63" s="1310">
        <v>1000</v>
      </c>
      <c r="E63" s="1310">
        <v>14650</v>
      </c>
      <c r="F63" s="1296"/>
      <c r="G63" s="1296"/>
      <c r="H63" s="1361"/>
      <c r="I63" s="1631"/>
    </row>
    <row r="64" spans="1:14" ht="13.5" thickBot="1">
      <c r="B64" s="1659">
        <v>7.1</v>
      </c>
      <c r="C64" s="1310">
        <v>0.37</v>
      </c>
      <c r="D64" s="1310">
        <v>1000</v>
      </c>
      <c r="E64" s="1310">
        <v>17400</v>
      </c>
      <c r="F64" s="1296"/>
      <c r="G64" s="1296"/>
      <c r="H64" s="1361"/>
      <c r="I64" s="1361" t="s">
        <v>41</v>
      </c>
      <c r="J64" s="1366" t="s">
        <v>40</v>
      </c>
      <c r="K64" s="1367"/>
      <c r="L64" s="1367"/>
      <c r="M64" s="1367"/>
    </row>
    <row r="65" spans="1:14" ht="13.5" thickBot="1">
      <c r="B65" s="1705"/>
      <c r="C65" s="1201">
        <v>0.55000000000000004</v>
      </c>
      <c r="D65" s="1201">
        <v>1000</v>
      </c>
      <c r="E65" s="1201">
        <v>17400</v>
      </c>
      <c r="F65" s="1296"/>
      <c r="G65" s="1296"/>
      <c r="H65" s="1361"/>
      <c r="J65" s="1303"/>
      <c r="K65" s="1303"/>
      <c r="L65" s="1303"/>
      <c r="M65" s="1303"/>
      <c r="N65" s="1367"/>
    </row>
    <row r="66" spans="1:14" ht="13.5" thickBot="1">
      <c r="A66" s="1296" t="s">
        <v>778</v>
      </c>
      <c r="B66" s="1368" t="s">
        <v>975</v>
      </c>
      <c r="C66" s="1368"/>
      <c r="D66" s="1368"/>
      <c r="E66" s="1368"/>
      <c r="F66" s="1368"/>
      <c r="G66" s="1368"/>
      <c r="H66" s="1368"/>
      <c r="I66" s="1303" t="s">
        <v>888</v>
      </c>
      <c r="J66" s="1304"/>
      <c r="K66" s="1305"/>
      <c r="L66" s="1664" t="s">
        <v>433</v>
      </c>
      <c r="M66" s="1654"/>
    </row>
    <row r="67" spans="1:14" ht="12.75" customHeight="1" thickBot="1">
      <c r="A67" s="1639" t="s">
        <v>125</v>
      </c>
      <c r="B67" s="1664" t="s">
        <v>138</v>
      </c>
      <c r="C67" s="1653"/>
      <c r="D67" s="1683"/>
      <c r="E67" s="1653" t="s">
        <v>745</v>
      </c>
      <c r="F67" s="1665"/>
      <c r="G67" s="1664" t="s">
        <v>433</v>
      </c>
      <c r="H67" s="1654"/>
      <c r="I67" s="1304" t="s">
        <v>745</v>
      </c>
      <c r="J67" s="1205" t="s">
        <v>435</v>
      </c>
      <c r="K67" s="1205" t="s">
        <v>434</v>
      </c>
      <c r="L67" s="1205" t="s">
        <v>734</v>
      </c>
      <c r="M67" s="1206" t="s">
        <v>751</v>
      </c>
    </row>
    <row r="68" spans="1:14" ht="23.45" customHeight="1" thickBot="1">
      <c r="A68" s="1640"/>
      <c r="B68" s="1205" t="s">
        <v>132</v>
      </c>
      <c r="C68" s="1641" t="s">
        <v>139</v>
      </c>
      <c r="D68" s="1642"/>
      <c r="E68" s="1369" t="s">
        <v>171</v>
      </c>
      <c r="F68" s="1205" t="s">
        <v>434</v>
      </c>
      <c r="G68" s="1205" t="s">
        <v>734</v>
      </c>
      <c r="H68" s="1206" t="s">
        <v>751</v>
      </c>
      <c r="I68" s="1369" t="s">
        <v>171</v>
      </c>
      <c r="J68" s="364"/>
      <c r="K68" s="364"/>
      <c r="L68" s="364"/>
      <c r="M68" s="1334"/>
    </row>
    <row r="69" spans="1:14">
      <c r="A69" s="1624">
        <v>2.5</v>
      </c>
      <c r="B69" s="128">
        <v>0.09</v>
      </c>
      <c r="C69" s="1471">
        <v>1500</v>
      </c>
      <c r="D69" s="1681"/>
      <c r="E69" s="1370"/>
      <c r="F69" s="128"/>
      <c r="G69" s="128"/>
      <c r="H69" s="1308"/>
      <c r="I69" s="1370">
        <v>7221.9999999999991</v>
      </c>
      <c r="J69" s="353"/>
      <c r="K69" s="353"/>
      <c r="L69" s="353"/>
      <c r="M69" s="365"/>
    </row>
    <row r="70" spans="1:14" ht="13.5" thickBot="1">
      <c r="A70" s="1621"/>
      <c r="B70" s="122">
        <v>0.12</v>
      </c>
      <c r="C70" s="1472"/>
      <c r="D70" s="1682"/>
      <c r="E70" s="1263">
        <v>7428.9999999999991</v>
      </c>
      <c r="F70" s="122"/>
      <c r="G70" s="122"/>
      <c r="H70" s="317"/>
      <c r="I70" s="1263">
        <v>7428.9999999999991</v>
      </c>
      <c r="J70" s="1329"/>
      <c r="K70" s="1329"/>
      <c r="L70" s="1329"/>
      <c r="M70" s="1371"/>
    </row>
    <row r="71" spans="1:14" ht="13.5" thickBot="1">
      <c r="A71" s="1626"/>
      <c r="B71" s="1466" t="s">
        <v>446</v>
      </c>
      <c r="C71" s="1679"/>
      <c r="D71" s="1680"/>
      <c r="E71" s="1217">
        <v>5393.5</v>
      </c>
      <c r="F71" s="123"/>
      <c r="G71" s="123"/>
      <c r="H71" s="1312"/>
      <c r="I71" s="1217">
        <v>5393.5</v>
      </c>
      <c r="J71" s="364"/>
      <c r="K71" s="364"/>
      <c r="L71" s="364"/>
      <c r="M71" s="1334"/>
    </row>
    <row r="72" spans="1:14">
      <c r="A72" s="1624">
        <v>3.15</v>
      </c>
      <c r="B72" s="128">
        <v>0.12</v>
      </c>
      <c r="C72" s="1471">
        <v>1500</v>
      </c>
      <c r="D72" s="1681"/>
      <c r="E72" s="1370">
        <v>7658.9999999999991</v>
      </c>
      <c r="F72" s="128"/>
      <c r="G72" s="128"/>
      <c r="H72" s="1308"/>
      <c r="I72" s="1370">
        <v>7658.9999999999991</v>
      </c>
      <c r="J72" s="353"/>
      <c r="K72" s="353"/>
      <c r="L72" s="353"/>
      <c r="M72" s="317"/>
    </row>
    <row r="73" spans="1:14" ht="13.5" thickBot="1">
      <c r="A73" s="1621"/>
      <c r="B73" s="122">
        <v>0.25</v>
      </c>
      <c r="C73" s="1472"/>
      <c r="D73" s="1682"/>
      <c r="E73" s="1263">
        <v>8797.5</v>
      </c>
      <c r="F73" s="122"/>
      <c r="G73" s="122"/>
      <c r="H73" s="317"/>
      <c r="I73" s="1263">
        <v>8797.5</v>
      </c>
      <c r="J73" s="1329"/>
      <c r="K73" s="1329"/>
      <c r="L73" s="1329"/>
      <c r="M73" s="1312"/>
    </row>
    <row r="74" spans="1:14" ht="13.5" thickBot="1">
      <c r="A74" s="1626"/>
      <c r="B74" s="1466" t="s">
        <v>446</v>
      </c>
      <c r="C74" s="1679"/>
      <c r="D74" s="1680"/>
      <c r="E74" s="1217">
        <v>5876.5</v>
      </c>
      <c r="F74" s="123"/>
      <c r="G74" s="123"/>
      <c r="H74" s="1312"/>
      <c r="I74" s="1217">
        <v>5876.5</v>
      </c>
      <c r="J74" s="364"/>
      <c r="K74" s="364"/>
      <c r="L74" s="128">
        <v>18993</v>
      </c>
      <c r="M74" s="1308">
        <v>18408</v>
      </c>
    </row>
    <row r="75" spans="1:14" ht="13.5" thickBot="1">
      <c r="A75" s="1627">
        <v>3.5</v>
      </c>
      <c r="B75" s="128">
        <v>0.25</v>
      </c>
      <c r="C75" s="1471">
        <v>1500</v>
      </c>
      <c r="D75" s="1636"/>
      <c r="E75" s="1370">
        <v>8924</v>
      </c>
      <c r="F75" s="128"/>
      <c r="G75" s="128">
        <v>18993</v>
      </c>
      <c r="H75" s="1308">
        <v>18993</v>
      </c>
      <c r="I75" s="1370">
        <v>8924</v>
      </c>
      <c r="J75" s="1329"/>
      <c r="K75" s="1329"/>
      <c r="L75" s="123">
        <v>11830</v>
      </c>
      <c r="M75" s="1312">
        <v>11193</v>
      </c>
    </row>
    <row r="76" spans="1:14" ht="13.5" thickBot="1">
      <c r="A76" s="1628"/>
      <c r="B76" s="1452" t="s">
        <v>446</v>
      </c>
      <c r="C76" s="1452"/>
      <c r="D76" s="1632"/>
      <c r="E76" s="1217">
        <v>6255.9999999999991</v>
      </c>
      <c r="F76" s="123"/>
      <c r="G76" s="123">
        <v>11830</v>
      </c>
      <c r="H76" s="1312">
        <v>11193</v>
      </c>
      <c r="I76" s="1217">
        <v>6255.9999999999991</v>
      </c>
      <c r="J76" s="364"/>
      <c r="K76" s="364"/>
      <c r="L76" s="128">
        <v>19500</v>
      </c>
      <c r="M76" s="1308">
        <v>19045</v>
      </c>
    </row>
    <row r="77" spans="1:14" ht="13.5" thickBot="1">
      <c r="A77" s="1627">
        <v>4</v>
      </c>
      <c r="B77" s="128">
        <v>0.25</v>
      </c>
      <c r="C77" s="1471">
        <v>1500</v>
      </c>
      <c r="D77" s="1636"/>
      <c r="E77" s="1370">
        <v>9073.5</v>
      </c>
      <c r="F77" s="128"/>
      <c r="G77" s="128">
        <v>19500</v>
      </c>
      <c r="H77" s="1308">
        <v>19045</v>
      </c>
      <c r="I77" s="1370">
        <v>9073.5</v>
      </c>
      <c r="J77" s="1329"/>
      <c r="K77" s="1329"/>
      <c r="L77" s="123">
        <v>12337</v>
      </c>
      <c r="M77" s="1312">
        <v>11869</v>
      </c>
    </row>
    <row r="78" spans="1:14" ht="13.5" thickBot="1">
      <c r="A78" s="1628"/>
      <c r="B78" s="1452" t="s">
        <v>446</v>
      </c>
      <c r="C78" s="1452"/>
      <c r="D78" s="1632"/>
      <c r="E78" s="1217">
        <v>6359.4999999999991</v>
      </c>
      <c r="F78" s="123"/>
      <c r="G78" s="123">
        <v>12337</v>
      </c>
      <c r="H78" s="1312">
        <v>11869</v>
      </c>
      <c r="I78" s="1217">
        <v>6359.4999999999991</v>
      </c>
      <c r="J78" s="1373"/>
      <c r="K78" s="1373"/>
      <c r="L78" s="128"/>
      <c r="M78" s="1308"/>
    </row>
    <row r="79" spans="1:14">
      <c r="A79" s="1627">
        <v>5</v>
      </c>
      <c r="B79" s="128">
        <v>0.55000000000000004</v>
      </c>
      <c r="C79" s="1471">
        <v>1500</v>
      </c>
      <c r="D79" s="1636"/>
      <c r="E79" s="1370">
        <v>11821.999999999998</v>
      </c>
      <c r="F79" s="128" t="s">
        <v>134</v>
      </c>
      <c r="G79" s="128">
        <v>24453</v>
      </c>
      <c r="H79" s="1308">
        <v>22074</v>
      </c>
      <c r="I79" s="1370"/>
      <c r="J79" s="353" t="s">
        <v>134</v>
      </c>
      <c r="K79" s="353" t="s">
        <v>134</v>
      </c>
      <c r="L79" s="353">
        <v>24453</v>
      </c>
      <c r="M79" s="317">
        <v>22074</v>
      </c>
    </row>
    <row r="80" spans="1:14">
      <c r="A80" s="1621"/>
      <c r="B80" s="122">
        <v>0.75</v>
      </c>
      <c r="C80" s="1472"/>
      <c r="D80" s="1637"/>
      <c r="E80" s="1263">
        <v>12488.999999999998</v>
      </c>
      <c r="F80" s="122" t="s">
        <v>134</v>
      </c>
      <c r="G80" s="122">
        <v>24453</v>
      </c>
      <c r="H80" s="317">
        <v>22074</v>
      </c>
      <c r="I80" s="1263">
        <v>12488.999999999998</v>
      </c>
      <c r="J80" s="368" t="s">
        <v>134</v>
      </c>
      <c r="K80" s="368" t="s">
        <v>134</v>
      </c>
      <c r="L80" s="368">
        <v>26117</v>
      </c>
      <c r="M80" s="1315">
        <v>23764</v>
      </c>
    </row>
    <row r="81" spans="1:13" ht="13.5" thickBot="1">
      <c r="A81" s="1621"/>
      <c r="B81" s="122">
        <v>1.1000000000000001</v>
      </c>
      <c r="C81" s="1455"/>
      <c r="D81" s="1638"/>
      <c r="E81" s="1292"/>
      <c r="F81" s="1199" t="s">
        <v>134</v>
      </c>
      <c r="G81" s="1199"/>
      <c r="H81" s="1315"/>
      <c r="I81" s="1292">
        <v>13569.999999999998</v>
      </c>
      <c r="J81" s="1374" t="s">
        <v>134</v>
      </c>
      <c r="K81" s="1329" t="s">
        <v>134</v>
      </c>
      <c r="L81" s="1329">
        <v>16783</v>
      </c>
      <c r="M81" s="1371">
        <v>14287</v>
      </c>
    </row>
    <row r="82" spans="1:13" ht="13.5" thickBot="1">
      <c r="A82" s="1628"/>
      <c r="B82" s="1462" t="s">
        <v>446</v>
      </c>
      <c r="C82" s="1452"/>
      <c r="D82" s="1632"/>
      <c r="E82" s="1217">
        <v>8314.5</v>
      </c>
      <c r="F82" s="123" t="s">
        <v>134</v>
      </c>
      <c r="G82" s="1329">
        <v>16783</v>
      </c>
      <c r="H82" s="1371">
        <v>14287</v>
      </c>
      <c r="I82" s="1217">
        <v>8314.5</v>
      </c>
      <c r="J82" s="128">
        <v>34603.5</v>
      </c>
      <c r="K82" s="128">
        <v>33706.5</v>
      </c>
      <c r="L82" s="128">
        <v>26390</v>
      </c>
      <c r="M82" s="1308">
        <v>23205</v>
      </c>
    </row>
    <row r="83" spans="1:13">
      <c r="A83" s="1625">
        <v>5.6</v>
      </c>
      <c r="B83" s="128">
        <v>0.75</v>
      </c>
      <c r="C83" s="1471">
        <v>1500</v>
      </c>
      <c r="D83" s="1636"/>
      <c r="E83" s="1370">
        <v>15225.999999999998</v>
      </c>
      <c r="F83" s="128">
        <v>33706.5</v>
      </c>
      <c r="G83" s="128">
        <v>26390</v>
      </c>
      <c r="H83" s="1308">
        <v>23205</v>
      </c>
      <c r="I83" s="1370">
        <v>15225.999999999998</v>
      </c>
      <c r="J83" s="122">
        <v>36167.5</v>
      </c>
      <c r="K83" s="122">
        <v>35190</v>
      </c>
      <c r="L83" s="122">
        <v>29341</v>
      </c>
      <c r="M83" s="317">
        <v>24986</v>
      </c>
    </row>
    <row r="84" spans="1:13" ht="13.5" thickBot="1">
      <c r="A84" s="1621"/>
      <c r="B84" s="122">
        <v>1.1000000000000001</v>
      </c>
      <c r="C84" s="1472"/>
      <c r="D84" s="1637"/>
      <c r="E84" s="1263">
        <v>16364.499999999998</v>
      </c>
      <c r="F84" s="122">
        <v>35190</v>
      </c>
      <c r="G84" s="122">
        <v>29341</v>
      </c>
      <c r="H84" s="317">
        <v>24986</v>
      </c>
      <c r="I84" s="1263">
        <v>16364.499999999998</v>
      </c>
      <c r="J84" s="123">
        <v>31843.499999999996</v>
      </c>
      <c r="K84" s="123">
        <v>30888.999999999996</v>
      </c>
      <c r="L84" s="123">
        <v>18837</v>
      </c>
      <c r="M84" s="1312">
        <v>15457</v>
      </c>
    </row>
    <row r="85" spans="1:13" ht="13.5" thickBot="1">
      <c r="A85" s="1620"/>
      <c r="B85" s="1452" t="s">
        <v>446</v>
      </c>
      <c r="C85" s="1452"/>
      <c r="D85" s="1632"/>
      <c r="E85" s="1217">
        <v>11511.5</v>
      </c>
      <c r="F85" s="123">
        <v>30888.999999999996</v>
      </c>
      <c r="G85" s="123">
        <v>18837</v>
      </c>
      <c r="H85" s="1312">
        <v>15457</v>
      </c>
      <c r="I85" s="1217">
        <v>11511.5</v>
      </c>
      <c r="J85" s="364"/>
      <c r="K85" s="364"/>
      <c r="L85" s="364">
        <v>28691</v>
      </c>
      <c r="M85" s="1334">
        <v>25766</v>
      </c>
    </row>
    <row r="86" spans="1:13">
      <c r="A86" s="1627">
        <v>6.3</v>
      </c>
      <c r="B86" s="128">
        <v>0.55000000000000004</v>
      </c>
      <c r="C86" s="1471">
        <v>1500</v>
      </c>
      <c r="D86" s="1636"/>
      <c r="E86" s="1370">
        <v>16168.999999999998</v>
      </c>
      <c r="F86" s="128"/>
      <c r="G86" s="364">
        <v>28691</v>
      </c>
      <c r="H86" s="1334">
        <v>25766</v>
      </c>
      <c r="I86" s="1370">
        <v>16168.999999999998</v>
      </c>
      <c r="J86" s="353"/>
      <c r="K86" s="353"/>
      <c r="L86" s="122"/>
      <c r="M86" s="317"/>
    </row>
    <row r="87" spans="1:13">
      <c r="A87" s="1621"/>
      <c r="B87" s="122">
        <v>1.5</v>
      </c>
      <c r="C87" s="1472"/>
      <c r="D87" s="1637"/>
      <c r="E87" s="1263">
        <v>17629.5</v>
      </c>
      <c r="F87" s="122">
        <v>40997.5</v>
      </c>
      <c r="G87" s="122">
        <v>29939</v>
      </c>
      <c r="H87" s="317">
        <v>27014</v>
      </c>
      <c r="I87" s="1263"/>
      <c r="J87" s="122">
        <v>43631</v>
      </c>
      <c r="K87" s="122">
        <v>42423.5</v>
      </c>
      <c r="L87" s="122">
        <v>34294</v>
      </c>
      <c r="M87" s="317">
        <v>31343</v>
      </c>
    </row>
    <row r="88" spans="1:13" ht="13.5" thickBot="1">
      <c r="A88" s="1621"/>
      <c r="B88" s="122">
        <v>2.2000000000000002</v>
      </c>
      <c r="C88" s="1472"/>
      <c r="D88" s="1637"/>
      <c r="E88" s="1263">
        <v>18216</v>
      </c>
      <c r="F88" s="122">
        <v>42423.5</v>
      </c>
      <c r="G88" s="122">
        <v>34294</v>
      </c>
      <c r="H88" s="317">
        <v>31343</v>
      </c>
      <c r="I88" s="1263">
        <v>18216</v>
      </c>
      <c r="J88" s="123">
        <v>38226</v>
      </c>
      <c r="K88" s="123">
        <v>36984</v>
      </c>
      <c r="L88" s="123">
        <v>20761</v>
      </c>
      <c r="M88" s="1312">
        <v>17615</v>
      </c>
    </row>
    <row r="89" spans="1:13" ht="13.5" thickBot="1">
      <c r="A89" s="1628"/>
      <c r="B89" s="1452" t="s">
        <v>446</v>
      </c>
      <c r="C89" s="1452"/>
      <c r="D89" s="1632"/>
      <c r="E89" s="1217">
        <v>12373.999999999998</v>
      </c>
      <c r="F89" s="123">
        <v>36984</v>
      </c>
      <c r="G89" s="123">
        <v>20761</v>
      </c>
      <c r="H89" s="1312">
        <v>17615</v>
      </c>
      <c r="I89" s="1217">
        <v>12373.999999999998</v>
      </c>
      <c r="J89" s="364"/>
      <c r="K89" s="364"/>
      <c r="L89" s="128">
        <v>43758</v>
      </c>
      <c r="M89" s="1308">
        <v>39624</v>
      </c>
    </row>
    <row r="90" spans="1:13">
      <c r="A90" s="1625">
        <v>8</v>
      </c>
      <c r="B90" s="128">
        <v>1.1000000000000001</v>
      </c>
      <c r="C90" s="1471">
        <v>1000</v>
      </c>
      <c r="D90" s="1681"/>
      <c r="E90" s="1370">
        <v>22712.5</v>
      </c>
      <c r="F90" s="128"/>
      <c r="G90" s="128">
        <v>43758</v>
      </c>
      <c r="H90" s="1308">
        <v>39624</v>
      </c>
      <c r="I90" s="1370">
        <v>22712.5</v>
      </c>
      <c r="J90" s="353"/>
      <c r="K90" s="353"/>
      <c r="L90" s="353">
        <v>48100</v>
      </c>
      <c r="M90" s="365">
        <v>43979</v>
      </c>
    </row>
    <row r="91" spans="1:13">
      <c r="A91" s="1621"/>
      <c r="B91" s="122">
        <v>1.5</v>
      </c>
      <c r="C91" s="1472"/>
      <c r="D91" s="1682"/>
      <c r="E91" s="1263">
        <v>23954.499999999996</v>
      </c>
      <c r="F91" s="122">
        <v>55084.999999999993</v>
      </c>
      <c r="G91" s="353">
        <v>48100</v>
      </c>
      <c r="H91" s="365">
        <v>43979</v>
      </c>
      <c r="I91" s="1263">
        <v>23954.499999999996</v>
      </c>
      <c r="J91" s="353"/>
      <c r="K91" s="353"/>
      <c r="L91" s="353"/>
      <c r="M91" s="365"/>
    </row>
    <row r="92" spans="1:13">
      <c r="A92" s="1621"/>
      <c r="B92" s="290">
        <v>3</v>
      </c>
      <c r="C92" s="1476">
        <v>1500</v>
      </c>
      <c r="D92" s="1674"/>
      <c r="E92" s="1263">
        <v>25127.499999999996</v>
      </c>
      <c r="F92" s="122">
        <v>63410.999999999993</v>
      </c>
      <c r="G92" s="353">
        <v>52585</v>
      </c>
      <c r="H92" s="365">
        <v>48451</v>
      </c>
      <c r="I92" s="1263"/>
      <c r="J92" s="353"/>
      <c r="K92" s="353"/>
      <c r="L92" s="122"/>
      <c r="M92" s="317"/>
    </row>
    <row r="93" spans="1:13">
      <c r="A93" s="1621"/>
      <c r="B93" s="290">
        <v>4</v>
      </c>
      <c r="C93" s="1675"/>
      <c r="D93" s="1676"/>
      <c r="E93" s="1263">
        <v>26150.999999999996</v>
      </c>
      <c r="F93" s="122">
        <v>64411.499999999993</v>
      </c>
      <c r="G93" s="122">
        <v>52585</v>
      </c>
      <c r="H93" s="317">
        <v>48451</v>
      </c>
      <c r="I93" s="1263"/>
      <c r="J93" s="122">
        <v>70472</v>
      </c>
      <c r="K93" s="122">
        <v>68528.5</v>
      </c>
      <c r="L93" s="122">
        <v>54808</v>
      </c>
      <c r="M93" s="317">
        <v>50687</v>
      </c>
    </row>
    <row r="94" spans="1:13" ht="13.5" thickBot="1">
      <c r="A94" s="1621"/>
      <c r="B94" s="290">
        <v>5.5</v>
      </c>
      <c r="C94" s="1677"/>
      <c r="D94" s="1678"/>
      <c r="E94" s="1263"/>
      <c r="F94" s="122"/>
      <c r="G94" s="122"/>
      <c r="H94" s="317"/>
      <c r="I94" s="1263">
        <v>30417.499999999996</v>
      </c>
      <c r="J94" s="123">
        <v>53520.999999999993</v>
      </c>
      <c r="K94" s="123">
        <v>51220.999999999993</v>
      </c>
      <c r="L94" s="123">
        <v>35360</v>
      </c>
      <c r="M94" s="1312">
        <v>31005</v>
      </c>
    </row>
    <row r="95" spans="1:13" ht="13.5" thickBot="1">
      <c r="A95" s="1620"/>
      <c r="B95" s="1452" t="s">
        <v>446</v>
      </c>
      <c r="C95" s="1452"/>
      <c r="D95" s="1632"/>
      <c r="E95" s="1217">
        <v>17744.5</v>
      </c>
      <c r="F95" s="123">
        <v>51220.999999999993</v>
      </c>
      <c r="G95" s="123">
        <v>35360</v>
      </c>
      <c r="H95" s="1312">
        <v>31005</v>
      </c>
      <c r="I95" s="1217">
        <v>17744.5</v>
      </c>
      <c r="J95" s="1373"/>
      <c r="K95" s="1373"/>
      <c r="L95" s="128"/>
      <c r="M95" s="1308"/>
    </row>
    <row r="96" spans="1:13">
      <c r="A96" s="1627">
        <v>10</v>
      </c>
      <c r="B96" s="128">
        <v>2.2000000000000002</v>
      </c>
      <c r="C96" s="1471">
        <v>750</v>
      </c>
      <c r="D96" s="1681"/>
      <c r="E96" s="1370">
        <v>34327.5</v>
      </c>
      <c r="F96" s="128">
        <v>75486</v>
      </c>
      <c r="G96" s="128">
        <v>71487</v>
      </c>
      <c r="H96" s="1308">
        <v>61659</v>
      </c>
      <c r="I96" s="1370"/>
      <c r="J96" s="1201">
        <v>80316</v>
      </c>
      <c r="K96" s="1201">
        <v>77843.5</v>
      </c>
      <c r="L96" s="1201">
        <v>71487</v>
      </c>
      <c r="M96" s="1326">
        <v>61659</v>
      </c>
    </row>
    <row r="97" spans="1:13">
      <c r="A97" s="1625"/>
      <c r="B97" s="290">
        <v>3</v>
      </c>
      <c r="C97" s="1470"/>
      <c r="D97" s="1685"/>
      <c r="E97" s="1376">
        <v>35995</v>
      </c>
      <c r="F97" s="1201">
        <v>77843.5</v>
      </c>
      <c r="G97" s="1201">
        <v>71487</v>
      </c>
      <c r="H97" s="1326">
        <v>61659</v>
      </c>
      <c r="I97" s="1376">
        <v>35995</v>
      </c>
      <c r="J97" s="122">
        <v>84364</v>
      </c>
      <c r="K97" s="122">
        <v>81891.5</v>
      </c>
      <c r="L97" s="353">
        <v>91117</v>
      </c>
      <c r="M97" s="317">
        <v>88569</v>
      </c>
    </row>
    <row r="98" spans="1:13">
      <c r="A98" s="1684"/>
      <c r="B98" s="290">
        <v>4</v>
      </c>
      <c r="C98" s="1472"/>
      <c r="D98" s="1682"/>
      <c r="E98" s="1263">
        <v>40054.5</v>
      </c>
      <c r="F98" s="122">
        <v>81891.5</v>
      </c>
      <c r="G98" s="122">
        <v>91117</v>
      </c>
      <c r="H98" s="317">
        <v>88569</v>
      </c>
      <c r="I98" s="1263">
        <v>40054.5</v>
      </c>
      <c r="J98" s="353">
        <v>87342.5</v>
      </c>
      <c r="K98" s="353">
        <v>84858.5</v>
      </c>
      <c r="L98" s="353">
        <v>95823</v>
      </c>
      <c r="M98" s="365">
        <v>93301</v>
      </c>
    </row>
    <row r="99" spans="1:13">
      <c r="A99" s="1684"/>
      <c r="B99" s="122">
        <v>5.5</v>
      </c>
      <c r="C99" s="1472"/>
      <c r="D99" s="1682"/>
      <c r="E99" s="1263"/>
      <c r="F99" s="122"/>
      <c r="G99" s="353"/>
      <c r="H99" s="365"/>
      <c r="I99" s="1263">
        <v>43021.5</v>
      </c>
      <c r="J99" s="353"/>
      <c r="K99" s="353"/>
      <c r="L99" s="122"/>
      <c r="M99" s="317"/>
    </row>
    <row r="100" spans="1:13">
      <c r="A100" s="1620"/>
      <c r="B100" s="122">
        <v>5.5</v>
      </c>
      <c r="C100" s="1472">
        <v>1000</v>
      </c>
      <c r="D100" s="1637"/>
      <c r="E100" s="1263">
        <v>39157.5</v>
      </c>
      <c r="F100" s="122">
        <v>76429</v>
      </c>
      <c r="G100" s="122">
        <v>88504</v>
      </c>
      <c r="H100" s="317">
        <v>85982</v>
      </c>
      <c r="I100" s="1263"/>
      <c r="J100" s="122">
        <v>81972</v>
      </c>
      <c r="K100" s="122">
        <v>79580</v>
      </c>
      <c r="L100" s="122">
        <v>92352</v>
      </c>
      <c r="M100" s="317">
        <v>89817</v>
      </c>
    </row>
    <row r="101" spans="1:13" ht="13.5" thickBot="1">
      <c r="A101" s="1620"/>
      <c r="B101" s="122">
        <v>7.5</v>
      </c>
      <c r="C101" s="1472"/>
      <c r="D101" s="1637"/>
      <c r="E101" s="1263">
        <v>40319</v>
      </c>
      <c r="F101" s="122">
        <v>79580</v>
      </c>
      <c r="G101" s="122">
        <v>92352</v>
      </c>
      <c r="H101" s="317">
        <v>89817</v>
      </c>
      <c r="I101" s="1263">
        <v>40319</v>
      </c>
      <c r="J101" s="123">
        <v>70035</v>
      </c>
      <c r="K101" s="123">
        <v>67666</v>
      </c>
      <c r="L101" s="123">
        <v>53664</v>
      </c>
      <c r="M101" s="1312">
        <v>43329</v>
      </c>
    </row>
    <row r="102" spans="1:13" ht="13.5" thickBot="1">
      <c r="A102" s="1628"/>
      <c r="B102" s="1452" t="s">
        <v>446</v>
      </c>
      <c r="C102" s="1452"/>
      <c r="D102" s="1632"/>
      <c r="E102" s="1217">
        <v>24425.999999999996</v>
      </c>
      <c r="F102" s="123">
        <v>67666</v>
      </c>
      <c r="G102" s="123">
        <v>53664</v>
      </c>
      <c r="H102" s="1312">
        <v>43329</v>
      </c>
      <c r="I102" s="1217">
        <v>24425.999999999996</v>
      </c>
      <c r="J102" s="1373"/>
      <c r="K102" s="1373"/>
      <c r="L102" s="128"/>
      <c r="M102" s="1308"/>
    </row>
    <row r="103" spans="1:13">
      <c r="A103" s="1625">
        <v>12.5</v>
      </c>
      <c r="B103" s="128">
        <v>5.5</v>
      </c>
      <c r="C103" s="1471">
        <v>750</v>
      </c>
      <c r="D103" s="1636"/>
      <c r="E103" s="1370">
        <v>52497.499999999993</v>
      </c>
      <c r="F103" s="128">
        <v>112078.99999999999</v>
      </c>
      <c r="G103" s="128">
        <v>108563</v>
      </c>
      <c r="H103" s="1308">
        <v>104312</v>
      </c>
      <c r="I103" s="1370"/>
      <c r="J103" s="122">
        <v>131514</v>
      </c>
      <c r="K103" s="122">
        <v>127684.49999999999</v>
      </c>
      <c r="L103" s="122">
        <v>108693</v>
      </c>
      <c r="M103" s="317">
        <v>104455</v>
      </c>
    </row>
    <row r="104" spans="1:13" ht="13.5" thickBot="1">
      <c r="A104" s="1621"/>
      <c r="B104" s="122">
        <v>7.5</v>
      </c>
      <c r="C104" s="1472"/>
      <c r="D104" s="1637"/>
      <c r="E104" s="1263">
        <v>61018.999999999993</v>
      </c>
      <c r="F104" s="122">
        <v>127684.49999999999</v>
      </c>
      <c r="G104" s="122">
        <v>108693</v>
      </c>
      <c r="H104" s="317">
        <v>104455</v>
      </c>
      <c r="I104" s="1263">
        <v>61018.999999999993</v>
      </c>
      <c r="J104" s="123">
        <v>100889.49999999999</v>
      </c>
      <c r="K104" s="123">
        <v>97301.499999999985</v>
      </c>
      <c r="L104" s="123">
        <v>58227</v>
      </c>
      <c r="M104" s="1312">
        <v>53755</v>
      </c>
    </row>
    <row r="105" spans="1:13" ht="12" customHeight="1" thickBot="1">
      <c r="A105" s="1628"/>
      <c r="B105" s="1452" t="s">
        <v>446</v>
      </c>
      <c r="C105" s="1452"/>
      <c r="D105" s="1632"/>
      <c r="E105" s="1217">
        <v>34592</v>
      </c>
      <c r="F105" s="123">
        <v>97301.499999999985</v>
      </c>
      <c r="G105" s="123">
        <v>58227</v>
      </c>
      <c r="H105" s="1312">
        <v>53755</v>
      </c>
      <c r="I105" s="1217">
        <v>34592</v>
      </c>
    </row>
    <row r="106" spans="1:13" ht="15.95" customHeight="1">
      <c r="J106" s="1298"/>
      <c r="K106" s="1300"/>
      <c r="L106" s="1300"/>
    </row>
    <row r="107" spans="1:13" ht="12.75" customHeight="1" thickBot="1">
      <c r="A107" s="1298" t="s">
        <v>1074</v>
      </c>
      <c r="B107" s="1298"/>
      <c r="C107" s="1298"/>
      <c r="D107" s="1298"/>
      <c r="E107" s="1298"/>
      <c r="F107" s="1298"/>
      <c r="G107" s="1298"/>
      <c r="H107" s="1298"/>
      <c r="I107" s="1298"/>
      <c r="J107" s="1378"/>
      <c r="K107" s="1379"/>
      <c r="L107" s="1380"/>
      <c r="M107" s="1380"/>
    </row>
    <row r="108" spans="1:13" ht="21" customHeight="1" thickBot="1">
      <c r="A108" s="1381" t="s">
        <v>1076</v>
      </c>
      <c r="B108" s="1378"/>
      <c r="C108" s="1378"/>
      <c r="D108" s="1378"/>
      <c r="E108" s="1378"/>
      <c r="F108" s="1378"/>
      <c r="G108" s="1378"/>
      <c r="H108" s="1378"/>
      <c r="I108" s="1378"/>
      <c r="J108" s="1306"/>
      <c r="K108" s="1349"/>
      <c r="L108" s="1686"/>
      <c r="M108" s="1686"/>
    </row>
    <row r="109" spans="1:13" ht="8.25" customHeight="1" thickBot="1">
      <c r="A109" s="1639" t="s">
        <v>125</v>
      </c>
      <c r="B109" s="1664" t="s">
        <v>138</v>
      </c>
      <c r="C109" s="1653"/>
      <c r="D109" s="1683"/>
      <c r="E109" s="1687" t="s">
        <v>422</v>
      </c>
      <c r="F109" s="1689" t="s">
        <v>125</v>
      </c>
      <c r="G109" s="1691" t="s">
        <v>138</v>
      </c>
      <c r="H109" s="1657"/>
      <c r="I109" s="1383" t="s">
        <v>422</v>
      </c>
      <c r="J109" s="1384"/>
      <c r="K109" s="1382"/>
      <c r="L109" s="1382"/>
      <c r="M109" s="1382"/>
    </row>
    <row r="110" spans="1:13" ht="8.25" customHeight="1" thickBot="1">
      <c r="A110" s="1640"/>
      <c r="B110" s="1205" t="s">
        <v>132</v>
      </c>
      <c r="C110" s="1641" t="s">
        <v>139</v>
      </c>
      <c r="D110" s="1642"/>
      <c r="E110" s="1688"/>
      <c r="F110" s="1690"/>
      <c r="G110" s="1237" t="s">
        <v>132</v>
      </c>
      <c r="H110" s="1238" t="s">
        <v>139</v>
      </c>
      <c r="I110" s="1385"/>
      <c r="J110" s="1386"/>
      <c r="K110" s="255"/>
      <c r="L110" s="255"/>
      <c r="M110" s="255"/>
    </row>
    <row r="111" spans="1:13" ht="13.5" thickBot="1">
      <c r="A111" s="1624">
        <v>4</v>
      </c>
      <c r="B111" s="128">
        <v>0.25</v>
      </c>
      <c r="C111" s="1471">
        <v>1500</v>
      </c>
      <c r="D111" s="1681"/>
      <c r="E111" s="1387">
        <v>42469.5</v>
      </c>
      <c r="F111" s="1701">
        <v>10</v>
      </c>
      <c r="G111" s="1239">
        <v>4</v>
      </c>
      <c r="H111" s="1698">
        <v>750</v>
      </c>
      <c r="I111" s="1387">
        <v>132411</v>
      </c>
      <c r="J111" s="1372"/>
      <c r="K111" s="255"/>
      <c r="L111" s="255"/>
      <c r="M111" s="255"/>
    </row>
    <row r="112" spans="1:13" ht="13.5" thickBot="1">
      <c r="A112" s="1626"/>
      <c r="B112" s="1466" t="s">
        <v>446</v>
      </c>
      <c r="C112" s="1679"/>
      <c r="D112" s="1680"/>
      <c r="E112" s="1388" t="s">
        <v>134</v>
      </c>
      <c r="F112" s="1702"/>
      <c r="G112" s="123">
        <v>5.5</v>
      </c>
      <c r="H112" s="1704"/>
      <c r="I112" s="1388">
        <v>134837.5</v>
      </c>
      <c r="J112" s="1386"/>
      <c r="K112" s="255"/>
      <c r="L112" s="255"/>
      <c r="M112" s="255"/>
    </row>
    <row r="113" spans="1:13">
      <c r="A113" s="1624">
        <v>5</v>
      </c>
      <c r="B113" s="128">
        <v>0.55000000000000004</v>
      </c>
      <c r="C113" s="1471">
        <v>1500</v>
      </c>
      <c r="D113" s="1681"/>
      <c r="E113" s="1387">
        <v>53175.999999999993</v>
      </c>
      <c r="F113" s="1702"/>
      <c r="G113" s="1239">
        <v>4</v>
      </c>
      <c r="H113" s="1698">
        <v>1000</v>
      </c>
      <c r="I113" s="1387">
        <v>12756.949999999999</v>
      </c>
      <c r="J113" s="1389"/>
      <c r="K113" s="255"/>
      <c r="L113" s="255"/>
      <c r="M113" s="255"/>
    </row>
    <row r="114" spans="1:13">
      <c r="A114" s="1621"/>
      <c r="B114" s="1201">
        <v>0.75</v>
      </c>
      <c r="C114" s="1470"/>
      <c r="D114" s="1685"/>
      <c r="E114" s="1390">
        <v>54222.499999999993</v>
      </c>
      <c r="F114" s="1702"/>
      <c r="G114" s="1201">
        <v>5.5</v>
      </c>
      <c r="H114" s="1694"/>
      <c r="I114" s="1390">
        <v>131548.5</v>
      </c>
      <c r="J114" s="1389"/>
      <c r="K114" s="255"/>
      <c r="L114" s="255"/>
      <c r="M114" s="538"/>
    </row>
    <row r="115" spans="1:13" ht="13.5" thickBot="1">
      <c r="A115" s="1621"/>
      <c r="B115" s="122">
        <v>1.1000000000000001</v>
      </c>
      <c r="C115" s="1472"/>
      <c r="D115" s="1682"/>
      <c r="E115" s="1390">
        <v>54222.499999999993</v>
      </c>
      <c r="F115" s="1702"/>
      <c r="G115" s="122">
        <v>7.5</v>
      </c>
      <c r="H115" s="1695"/>
      <c r="I115" s="1390">
        <v>133342.5</v>
      </c>
      <c r="J115" s="1372"/>
      <c r="K115" s="255"/>
      <c r="L115" s="255"/>
      <c r="M115" s="538"/>
    </row>
    <row r="116" spans="1:13" ht="13.5" customHeight="1" thickBot="1">
      <c r="A116" s="1626"/>
      <c r="B116" s="1466" t="s">
        <v>446</v>
      </c>
      <c r="C116" s="1679"/>
      <c r="D116" s="1680"/>
      <c r="E116" s="1388" t="s">
        <v>134</v>
      </c>
      <c r="F116" s="1703"/>
      <c r="G116" s="1466" t="s">
        <v>446</v>
      </c>
      <c r="H116" s="1680"/>
      <c r="I116" s="1388" t="s">
        <v>134</v>
      </c>
      <c r="J116" s="1386"/>
      <c r="K116" s="255"/>
      <c r="L116" s="538"/>
      <c r="M116" s="538"/>
    </row>
    <row r="117" spans="1:13">
      <c r="A117" s="1627">
        <v>5.6</v>
      </c>
      <c r="B117" s="128">
        <v>0.75</v>
      </c>
      <c r="C117" s="1692">
        <v>1500</v>
      </c>
      <c r="D117" s="1693"/>
      <c r="E117" s="1387">
        <v>58638.499999999993</v>
      </c>
      <c r="F117" s="1700">
        <v>12.5</v>
      </c>
      <c r="G117" s="128">
        <v>5.5</v>
      </c>
      <c r="H117" s="1698">
        <v>750</v>
      </c>
      <c r="I117" s="1387">
        <v>198593.49999999997</v>
      </c>
      <c r="J117" s="1389"/>
      <c r="K117" s="255"/>
      <c r="L117" s="538"/>
      <c r="M117" s="538"/>
    </row>
    <row r="118" spans="1:13">
      <c r="A118" s="1621"/>
      <c r="B118" s="1291">
        <v>1.1000000000000001</v>
      </c>
      <c r="C118" s="1677"/>
      <c r="D118" s="1678"/>
      <c r="E118" s="1390">
        <v>59581.499999999993</v>
      </c>
      <c r="F118" s="1696"/>
      <c r="G118" s="1291">
        <v>7.5</v>
      </c>
      <c r="H118" s="1695"/>
      <c r="I118" s="1390">
        <v>204412.49999999997</v>
      </c>
      <c r="J118" s="1389"/>
      <c r="K118" s="255"/>
      <c r="L118" s="538"/>
      <c r="M118" s="538"/>
    </row>
    <row r="119" spans="1:13" ht="13.5" thickBot="1">
      <c r="A119" s="1628"/>
      <c r="B119" s="1452" t="s">
        <v>446</v>
      </c>
      <c r="C119" s="1452"/>
      <c r="D119" s="1632"/>
      <c r="E119" s="1388" t="s">
        <v>134</v>
      </c>
      <c r="F119" s="1696"/>
      <c r="G119" s="122">
        <v>7.5</v>
      </c>
      <c r="H119" s="1637">
        <v>1000</v>
      </c>
      <c r="I119" s="1390">
        <v>19625.899999999998</v>
      </c>
      <c r="J119" s="1375"/>
      <c r="K119" s="255"/>
      <c r="L119" s="538"/>
      <c r="M119" s="538"/>
    </row>
    <row r="120" spans="1:13">
      <c r="A120" s="1627">
        <v>6.3</v>
      </c>
      <c r="B120" s="128">
        <v>0.55000000000000004</v>
      </c>
      <c r="C120" s="1471">
        <v>1000</v>
      </c>
      <c r="D120" s="1636"/>
      <c r="E120" s="1387">
        <v>72151</v>
      </c>
      <c r="F120" s="1696"/>
      <c r="G120" s="290">
        <v>11</v>
      </c>
      <c r="H120" s="1637"/>
      <c r="I120" s="1391">
        <v>202227.49999999997</v>
      </c>
      <c r="J120" s="1389"/>
      <c r="K120" s="255"/>
      <c r="L120" s="538"/>
      <c r="M120" s="538"/>
    </row>
    <row r="121" spans="1:13" ht="13.5" thickBot="1">
      <c r="A121" s="1621"/>
      <c r="B121" s="122">
        <v>1.5</v>
      </c>
      <c r="C121" s="1476">
        <v>1500</v>
      </c>
      <c r="D121" s="1674"/>
      <c r="E121" s="1390">
        <v>72806.5</v>
      </c>
      <c r="F121" s="1696"/>
      <c r="G121" s="290">
        <v>15</v>
      </c>
      <c r="H121" s="1637"/>
      <c r="I121" s="1390">
        <v>208586.99999999997</v>
      </c>
      <c r="J121" s="1392"/>
      <c r="K121" s="255"/>
      <c r="L121" s="538"/>
      <c r="M121" s="538"/>
    </row>
    <row r="122" spans="1:13" ht="13.5" thickBot="1">
      <c r="A122" s="1621"/>
      <c r="B122" s="122">
        <v>2.2000000000000002</v>
      </c>
      <c r="C122" s="1677"/>
      <c r="D122" s="1678"/>
      <c r="E122" s="1391">
        <v>73864.5</v>
      </c>
      <c r="F122" s="1697"/>
      <c r="G122" s="1533" t="s">
        <v>446</v>
      </c>
      <c r="H122" s="1699"/>
      <c r="I122" s="1393" t="s">
        <v>134</v>
      </c>
      <c r="J122" s="1386"/>
      <c r="K122" s="255"/>
      <c r="L122" s="538"/>
      <c r="M122" s="538"/>
    </row>
    <row r="123" spans="1:13" ht="13.5" thickBot="1">
      <c r="A123" s="1628"/>
      <c r="B123" s="1452" t="s">
        <v>446</v>
      </c>
      <c r="C123" s="1452"/>
      <c r="D123" s="1632"/>
      <c r="E123" s="1388" t="s">
        <v>134</v>
      </c>
      <c r="F123" s="1696">
        <v>16</v>
      </c>
      <c r="G123" s="128">
        <v>18.5</v>
      </c>
      <c r="H123" s="1694">
        <v>750</v>
      </c>
      <c r="I123" s="1387">
        <v>374785</v>
      </c>
      <c r="J123" s="1375"/>
      <c r="K123" s="255"/>
      <c r="L123" s="538"/>
      <c r="M123" s="538"/>
    </row>
    <row r="124" spans="1:13" ht="13.5" thickBot="1">
      <c r="A124" s="1627">
        <v>8</v>
      </c>
      <c r="B124" s="128">
        <v>1.1000000000000001</v>
      </c>
      <c r="C124" s="1471">
        <v>1000</v>
      </c>
      <c r="D124" s="1636"/>
      <c r="E124" s="1387">
        <v>97278.499999999985</v>
      </c>
      <c r="F124" s="1696"/>
      <c r="G124" s="1201">
        <v>30</v>
      </c>
      <c r="H124" s="1695"/>
      <c r="I124" s="1391">
        <v>396186.49999999994</v>
      </c>
      <c r="J124" s="1372"/>
      <c r="K124" s="255"/>
      <c r="L124" s="538"/>
      <c r="M124" s="538"/>
    </row>
    <row r="125" spans="1:13" ht="13.5" thickBot="1">
      <c r="A125" s="1621"/>
      <c r="B125" s="290">
        <v>4</v>
      </c>
      <c r="C125" s="1476">
        <v>1500</v>
      </c>
      <c r="D125" s="1674"/>
      <c r="E125" s="1390">
        <v>97738.499999999985</v>
      </c>
      <c r="F125" s="1697"/>
      <c r="G125" s="1466" t="s">
        <v>446</v>
      </c>
      <c r="H125" s="1680"/>
      <c r="I125" s="1388" t="s">
        <v>134</v>
      </c>
      <c r="J125" s="255"/>
      <c r="K125" s="255"/>
      <c r="L125" s="538"/>
      <c r="M125" s="538"/>
    </row>
    <row r="126" spans="1:13">
      <c r="A126" s="1621"/>
      <c r="B126" s="122">
        <v>5.5</v>
      </c>
      <c r="C126" s="1677"/>
      <c r="D126" s="1678"/>
      <c r="E126" s="1391">
        <v>102188.99999999999</v>
      </c>
      <c r="F126" s="538"/>
      <c r="G126" s="538"/>
      <c r="H126" s="538"/>
      <c r="I126" s="538"/>
      <c r="J126" s="255"/>
      <c r="K126" s="255"/>
      <c r="L126" s="538"/>
      <c r="M126" s="538"/>
    </row>
    <row r="127" spans="1:13" ht="13.5" thickBot="1">
      <c r="A127" s="1628"/>
      <c r="B127" s="1452" t="s">
        <v>446</v>
      </c>
      <c r="C127" s="1452"/>
      <c r="D127" s="1632"/>
      <c r="E127" s="1388" t="s">
        <v>134</v>
      </c>
      <c r="F127" s="538"/>
      <c r="G127" s="538"/>
      <c r="H127" s="538"/>
      <c r="I127" s="538"/>
    </row>
  </sheetData>
  <mergeCells count="143">
    <mergeCell ref="H111:H112"/>
    <mergeCell ref="B64:B65"/>
    <mergeCell ref="C1:M1"/>
    <mergeCell ref="H10:H11"/>
    <mergeCell ref="A7:G7"/>
    <mergeCell ref="A8:G8"/>
    <mergeCell ref="H123:H124"/>
    <mergeCell ref="F123:F125"/>
    <mergeCell ref="G125:H125"/>
    <mergeCell ref="H113:H115"/>
    <mergeCell ref="G122:H122"/>
    <mergeCell ref="F117:F122"/>
    <mergeCell ref="G116:H116"/>
    <mergeCell ref="H119:H121"/>
    <mergeCell ref="H117:H118"/>
    <mergeCell ref="F111:F116"/>
    <mergeCell ref="A124:A127"/>
    <mergeCell ref="C124:D124"/>
    <mergeCell ref="C125:D126"/>
    <mergeCell ref="B127:D127"/>
    <mergeCell ref="A117:A119"/>
    <mergeCell ref="B119:D119"/>
    <mergeCell ref="A120:A123"/>
    <mergeCell ref="C120:D120"/>
    <mergeCell ref="B123:D123"/>
    <mergeCell ref="C117:D118"/>
    <mergeCell ref="A109:A110"/>
    <mergeCell ref="B109:D109"/>
    <mergeCell ref="G109:H109"/>
    <mergeCell ref="C121:D122"/>
    <mergeCell ref="A111:A112"/>
    <mergeCell ref="C111:D111"/>
    <mergeCell ref="B112:D112"/>
    <mergeCell ref="A113:A116"/>
    <mergeCell ref="C113:D115"/>
    <mergeCell ref="B116:D116"/>
    <mergeCell ref="B105:D105"/>
    <mergeCell ref="B95:D95"/>
    <mergeCell ref="L108:M108"/>
    <mergeCell ref="C110:D110"/>
    <mergeCell ref="E109:E110"/>
    <mergeCell ref="F109:F110"/>
    <mergeCell ref="C100:D101"/>
    <mergeCell ref="B102:D102"/>
    <mergeCell ref="C103:D104"/>
    <mergeCell ref="L66:M66"/>
    <mergeCell ref="E67:F67"/>
    <mergeCell ref="B89:D89"/>
    <mergeCell ref="A86:A89"/>
    <mergeCell ref="A103:A105"/>
    <mergeCell ref="A90:A95"/>
    <mergeCell ref="A96:A102"/>
    <mergeCell ref="C90:D91"/>
    <mergeCell ref="C96:D99"/>
    <mergeCell ref="C86:D88"/>
    <mergeCell ref="C92:D94"/>
    <mergeCell ref="J22:J24"/>
    <mergeCell ref="B74:D74"/>
    <mergeCell ref="G67:H67"/>
    <mergeCell ref="C72:D73"/>
    <mergeCell ref="B67:D67"/>
    <mergeCell ref="B71:D71"/>
    <mergeCell ref="C77:D77"/>
    <mergeCell ref="C69:D70"/>
    <mergeCell ref="I38:I42"/>
    <mergeCell ref="B21:C21"/>
    <mergeCell ref="B29:C29"/>
    <mergeCell ref="C61:D61"/>
    <mergeCell ref="E61:E62"/>
    <mergeCell ref="H28:M30"/>
    <mergeCell ref="K31:L31"/>
    <mergeCell ref="I58:I63"/>
    <mergeCell ref="I53:I57"/>
    <mergeCell ref="M12:M27"/>
    <mergeCell ref="I35:I37"/>
    <mergeCell ref="L10:L11"/>
    <mergeCell ref="H19:H21"/>
    <mergeCell ref="H22:H24"/>
    <mergeCell ref="I10:J10"/>
    <mergeCell ref="J25:J26"/>
    <mergeCell ref="H25:H27"/>
    <mergeCell ref="H15:H18"/>
    <mergeCell ref="J15:J17"/>
    <mergeCell ref="H9:M9"/>
    <mergeCell ref="H7:L7"/>
    <mergeCell ref="D10:D11"/>
    <mergeCell ref="A10:A11"/>
    <mergeCell ref="B10:C10"/>
    <mergeCell ref="F10:G10"/>
    <mergeCell ref="E10:E11"/>
    <mergeCell ref="M10:M11"/>
    <mergeCell ref="A9:G9"/>
    <mergeCell ref="K10:K11"/>
    <mergeCell ref="A19:A21"/>
    <mergeCell ref="C22:C25"/>
    <mergeCell ref="A22:A29"/>
    <mergeCell ref="C26:C28"/>
    <mergeCell ref="A12:A13"/>
    <mergeCell ref="B13:C13"/>
    <mergeCell ref="B18:C18"/>
    <mergeCell ref="C14:C15"/>
    <mergeCell ref="A14:A18"/>
    <mergeCell ref="C16:C17"/>
    <mergeCell ref="B78:D78"/>
    <mergeCell ref="C79:D81"/>
    <mergeCell ref="A67:A68"/>
    <mergeCell ref="C68:D68"/>
    <mergeCell ref="A50:A53"/>
    <mergeCell ref="C50:C51"/>
    <mergeCell ref="B53:C53"/>
    <mergeCell ref="A54:A58"/>
    <mergeCell ref="C54:C56"/>
    <mergeCell ref="B58:C58"/>
    <mergeCell ref="C46:C48"/>
    <mergeCell ref="B49:C49"/>
    <mergeCell ref="A83:A85"/>
    <mergeCell ref="B82:D82"/>
    <mergeCell ref="C83:D84"/>
    <mergeCell ref="A72:A74"/>
    <mergeCell ref="A77:A78"/>
    <mergeCell ref="A75:A76"/>
    <mergeCell ref="B85:D85"/>
    <mergeCell ref="C75:D75"/>
    <mergeCell ref="A30:A32"/>
    <mergeCell ref="C30:C31"/>
    <mergeCell ref="A69:A71"/>
    <mergeCell ref="A79:A82"/>
    <mergeCell ref="I48:I52"/>
    <mergeCell ref="B76:D76"/>
    <mergeCell ref="B61:B62"/>
    <mergeCell ref="A44:A49"/>
    <mergeCell ref="C44:C45"/>
    <mergeCell ref="I43:I47"/>
    <mergeCell ref="A36:A43"/>
    <mergeCell ref="C36:C38"/>
    <mergeCell ref="B43:C43"/>
    <mergeCell ref="C39:C42"/>
    <mergeCell ref="A2:M6"/>
    <mergeCell ref="I32:I34"/>
    <mergeCell ref="A33:A35"/>
    <mergeCell ref="C33:C34"/>
    <mergeCell ref="B35:C35"/>
    <mergeCell ref="B32:C32"/>
  </mergeCells>
  <phoneticPr fontId="7" type="noConversion"/>
  <printOptions horizontalCentered="1"/>
  <pageMargins left="0.39370078740157483" right="0.19685039370078741" top="0" bottom="0.31496062992125984" header="0" footer="0"/>
  <pageSetup paperSize="9" scale="87" firstPageNumber="13" orientation="portrait" useFirstPageNumber="1" r:id="rId1"/>
  <headerFooter alignWithMargins="0">
    <oddFooter>&amp;CСтраница &amp;P</oddFooter>
  </headerFooter>
  <rowBreaks count="1" manualBreakCount="1">
    <brk id="6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84"/>
  <sheetViews>
    <sheetView zoomScaleNormal="100" zoomScaleSheetLayoutView="100" workbookViewId="0">
      <selection activeCell="L13" sqref="L13"/>
    </sheetView>
  </sheetViews>
  <sheetFormatPr defaultRowHeight="12.75"/>
  <cols>
    <col min="1" max="1" width="5.5703125" style="55" customWidth="1"/>
    <col min="2" max="2" width="9.28515625" style="55" customWidth="1"/>
    <col min="3" max="3" width="5.140625" style="55" customWidth="1"/>
    <col min="4" max="4" width="10.140625" style="55" bestFit="1" customWidth="1"/>
    <col min="5" max="5" width="7.5703125" style="55" customWidth="1"/>
    <col min="6" max="6" width="9.42578125" style="55" customWidth="1"/>
    <col min="7" max="7" width="9" style="55" customWidth="1"/>
    <col min="8" max="8" width="2.42578125" style="55" customWidth="1"/>
    <col min="9" max="9" width="5.28515625" style="55" customWidth="1"/>
    <col min="10" max="10" width="10" style="55" customWidth="1"/>
    <col min="11" max="11" width="5.7109375" style="55" customWidth="1"/>
    <col min="12" max="12" width="10.140625" style="55" bestFit="1" customWidth="1"/>
    <col min="13" max="13" width="7.42578125" style="55" customWidth="1"/>
    <col min="14" max="16384" width="9.140625" style="55"/>
  </cols>
  <sheetData>
    <row r="1" spans="1:15" ht="19.7" customHeight="1">
      <c r="A1" s="1487" t="s">
        <v>2198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</row>
    <row r="2" spans="1:15" ht="18.75" customHeight="1">
      <c r="A2" s="1430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</row>
    <row r="3" spans="1:15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</row>
    <row r="4" spans="1:15">
      <c r="A4" s="1430"/>
      <c r="B4" s="1430"/>
      <c r="C4" s="1430"/>
      <c r="D4" s="1430"/>
      <c r="E4" s="1430"/>
      <c r="F4" s="1430"/>
      <c r="G4" s="1430"/>
      <c r="H4" s="1430"/>
      <c r="I4" s="1430"/>
      <c r="J4" s="1430"/>
      <c r="K4" s="1430"/>
      <c r="L4" s="1430"/>
      <c r="M4" s="1430"/>
      <c r="N4" s="1430"/>
      <c r="O4" s="1430"/>
    </row>
    <row r="5" spans="1:15" s="1" customForma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</row>
    <row r="6" spans="1:15" s="1" customFormat="1" ht="9.75" customHeight="1">
      <c r="A6" s="1430"/>
      <c r="B6" s="1430"/>
      <c r="C6" s="1430"/>
      <c r="D6" s="1430"/>
      <c r="E6" s="1430"/>
      <c r="F6" s="1430"/>
      <c r="G6" s="1430"/>
      <c r="H6" s="1430"/>
      <c r="I6" s="1430"/>
      <c r="J6" s="1430"/>
      <c r="K6" s="1430"/>
      <c r="L6" s="1430"/>
      <c r="M6" s="1430"/>
      <c r="N6" s="1430"/>
      <c r="O6" s="1430"/>
    </row>
    <row r="7" spans="1:15" ht="24.75" customHeight="1" thickBot="1">
      <c r="A7" s="1486" t="s">
        <v>978</v>
      </c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  <c r="N7" s="1486"/>
      <c r="O7" s="1486"/>
    </row>
    <row r="8" spans="1:15" ht="12.75" customHeight="1">
      <c r="A8" s="1432" t="s">
        <v>166</v>
      </c>
      <c r="B8" s="1434" t="s">
        <v>137</v>
      </c>
      <c r="C8" s="1434" t="s">
        <v>126</v>
      </c>
      <c r="D8" s="1434"/>
      <c r="E8" s="1434" t="s">
        <v>739</v>
      </c>
      <c r="F8" s="1490" t="s">
        <v>742</v>
      </c>
      <c r="G8" s="1594" t="s">
        <v>979</v>
      </c>
      <c r="I8" s="1432" t="s">
        <v>166</v>
      </c>
      <c r="J8" s="1434" t="s">
        <v>137</v>
      </c>
      <c r="K8" s="1434" t="s">
        <v>126</v>
      </c>
      <c r="L8" s="1434"/>
      <c r="M8" s="1434" t="s">
        <v>2196</v>
      </c>
      <c r="N8" s="1490" t="s">
        <v>742</v>
      </c>
      <c r="O8" s="1733" t="s">
        <v>979</v>
      </c>
    </row>
    <row r="9" spans="1:15" ht="20.25" customHeight="1" thickBot="1">
      <c r="A9" s="1571"/>
      <c r="B9" s="1572"/>
      <c r="C9" s="148" t="s">
        <v>132</v>
      </c>
      <c r="D9" s="148" t="s">
        <v>139</v>
      </c>
      <c r="E9" s="1572"/>
      <c r="F9" s="1515"/>
      <c r="G9" s="1595"/>
      <c r="I9" s="1571"/>
      <c r="J9" s="1572"/>
      <c r="K9" s="148" t="s">
        <v>132</v>
      </c>
      <c r="L9" s="148" t="s">
        <v>139</v>
      </c>
      <c r="M9" s="1572"/>
      <c r="N9" s="1515"/>
      <c r="O9" s="1734"/>
    </row>
    <row r="10" spans="1:15" ht="13.5" customHeight="1" thickBot="1">
      <c r="A10" s="1726">
        <v>2.5</v>
      </c>
      <c r="B10" s="12">
        <v>1</v>
      </c>
      <c r="C10" s="19">
        <v>1.5</v>
      </c>
      <c r="D10" s="1445">
        <v>3000</v>
      </c>
      <c r="E10" s="12">
        <v>13200</v>
      </c>
      <c r="F10" s="12">
        <v>24790</v>
      </c>
      <c r="G10" s="14">
        <v>2500</v>
      </c>
      <c r="I10" s="1732">
        <v>6.3</v>
      </c>
      <c r="J10" s="12">
        <v>5</v>
      </c>
      <c r="K10" s="1711">
        <v>18.5</v>
      </c>
      <c r="L10" s="8" t="s">
        <v>569</v>
      </c>
      <c r="M10" s="11">
        <v>100750</v>
      </c>
      <c r="N10" s="11">
        <v>144480</v>
      </c>
      <c r="O10" s="167">
        <v>0</v>
      </c>
    </row>
    <row r="11" spans="1:15" ht="13.5" customHeight="1">
      <c r="A11" s="1727"/>
      <c r="B11" s="8">
        <v>1</v>
      </c>
      <c r="C11" s="20">
        <v>2.2000000000000002</v>
      </c>
      <c r="D11" s="1446"/>
      <c r="E11" s="8">
        <v>13600</v>
      </c>
      <c r="F11" s="8">
        <v>25160</v>
      </c>
      <c r="G11" s="14">
        <v>2500</v>
      </c>
      <c r="I11" s="1715"/>
      <c r="J11" s="8">
        <v>5</v>
      </c>
      <c r="K11" s="1712"/>
      <c r="L11" s="8" t="s">
        <v>595</v>
      </c>
      <c r="M11" s="11">
        <v>100750</v>
      </c>
      <c r="N11" s="11">
        <v>144480</v>
      </c>
      <c r="O11" s="167">
        <v>0</v>
      </c>
    </row>
    <row r="12" spans="1:15" ht="13.5" customHeight="1">
      <c r="A12" s="1727"/>
      <c r="B12" s="8">
        <v>1</v>
      </c>
      <c r="C12" s="1729" t="s">
        <v>446</v>
      </c>
      <c r="D12" s="1729"/>
      <c r="E12" s="8">
        <v>9000</v>
      </c>
      <c r="F12" s="8">
        <v>18790</v>
      </c>
      <c r="G12" s="15">
        <v>15710</v>
      </c>
      <c r="I12" s="1715"/>
      <c r="J12" s="8">
        <v>5</v>
      </c>
      <c r="K12" s="1713"/>
      <c r="L12" s="8" t="s">
        <v>869</v>
      </c>
      <c r="M12" s="8">
        <v>99670</v>
      </c>
      <c r="N12" s="8">
        <v>145560</v>
      </c>
      <c r="O12" s="167">
        <v>0</v>
      </c>
    </row>
    <row r="13" spans="1:15" ht="13.5" customHeight="1">
      <c r="A13" s="1727"/>
      <c r="B13" s="8">
        <v>5</v>
      </c>
      <c r="C13" s="193">
        <v>0.75</v>
      </c>
      <c r="D13" s="8" t="s">
        <v>553</v>
      </c>
      <c r="E13" s="8">
        <v>30510</v>
      </c>
      <c r="F13" s="8">
        <v>48490</v>
      </c>
      <c r="G13" s="15">
        <v>0</v>
      </c>
      <c r="I13" s="1715"/>
      <c r="J13" s="8">
        <v>5</v>
      </c>
      <c r="K13" s="20">
        <v>22</v>
      </c>
      <c r="L13" s="8" t="s">
        <v>566</v>
      </c>
      <c r="M13" s="8">
        <v>110170</v>
      </c>
      <c r="N13" s="8">
        <v>163310</v>
      </c>
      <c r="O13" s="167">
        <v>0</v>
      </c>
    </row>
    <row r="14" spans="1:15" ht="13.5" customHeight="1" thickBot="1">
      <c r="A14" s="1728"/>
      <c r="B14" s="13">
        <v>5</v>
      </c>
      <c r="C14" s="1608" t="str">
        <f>C12</f>
        <v>без э/дв!!!</v>
      </c>
      <c r="D14" s="1608"/>
      <c r="E14" s="13">
        <v>22420</v>
      </c>
      <c r="F14" s="13">
        <v>46720</v>
      </c>
      <c r="G14" s="16">
        <v>0</v>
      </c>
      <c r="I14" s="1716"/>
      <c r="J14" s="13">
        <v>5</v>
      </c>
      <c r="K14" s="1608" t="s">
        <v>446</v>
      </c>
      <c r="L14" s="1608"/>
      <c r="M14" s="13">
        <v>63520</v>
      </c>
      <c r="N14" s="13">
        <v>112000</v>
      </c>
      <c r="O14" s="167">
        <v>0</v>
      </c>
    </row>
    <row r="15" spans="1:15" ht="13.5" customHeight="1">
      <c r="A15" s="1726">
        <v>3.15</v>
      </c>
      <c r="B15" s="12">
        <v>1</v>
      </c>
      <c r="C15" s="19">
        <v>2.2000000000000002</v>
      </c>
      <c r="D15" s="1441">
        <v>3000</v>
      </c>
      <c r="E15" s="12">
        <v>15430</v>
      </c>
      <c r="F15" s="12">
        <v>31470</v>
      </c>
      <c r="G15" s="14">
        <v>24050</v>
      </c>
      <c r="I15" s="1726">
        <v>8</v>
      </c>
      <c r="J15" s="12">
        <v>1</v>
      </c>
      <c r="K15" s="19">
        <v>18.5</v>
      </c>
      <c r="L15" s="1441">
        <v>1500</v>
      </c>
      <c r="M15" s="12">
        <v>87230</v>
      </c>
      <c r="N15" s="12">
        <v>185750</v>
      </c>
      <c r="O15" s="14">
        <v>113390</v>
      </c>
    </row>
    <row r="16" spans="1:15" ht="13.5" customHeight="1">
      <c r="A16" s="1727"/>
      <c r="B16" s="8">
        <v>1</v>
      </c>
      <c r="C16" s="20">
        <v>3</v>
      </c>
      <c r="D16" s="1437"/>
      <c r="E16" s="8">
        <v>16570</v>
      </c>
      <c r="F16" s="8">
        <v>32490</v>
      </c>
      <c r="G16" s="15">
        <v>28490</v>
      </c>
      <c r="I16" s="1727"/>
      <c r="J16" s="8">
        <v>1</v>
      </c>
      <c r="K16" s="20">
        <v>22</v>
      </c>
      <c r="L16" s="1437"/>
      <c r="M16" s="8">
        <v>92870</v>
      </c>
      <c r="N16" s="8">
        <v>192060</v>
      </c>
      <c r="O16" s="15">
        <v>119120</v>
      </c>
    </row>
    <row r="17" spans="1:15" ht="13.5" customHeight="1">
      <c r="A17" s="1727"/>
      <c r="B17" s="8">
        <v>1</v>
      </c>
      <c r="C17" s="1729" t="str">
        <f>C14</f>
        <v>без э/дв!!!</v>
      </c>
      <c r="D17" s="1729"/>
      <c r="E17" s="8">
        <v>11820</v>
      </c>
      <c r="F17" s="8">
        <v>27040</v>
      </c>
      <c r="G17" s="15">
        <v>20450</v>
      </c>
      <c r="I17" s="1727"/>
      <c r="J17" s="8">
        <v>1</v>
      </c>
      <c r="K17" s="20">
        <v>30</v>
      </c>
      <c r="L17" s="1437"/>
      <c r="M17" s="8">
        <v>101080</v>
      </c>
      <c r="N17" s="8">
        <v>199760</v>
      </c>
      <c r="O17" s="15">
        <v>130240</v>
      </c>
    </row>
    <row r="18" spans="1:15" ht="13.5" customHeight="1">
      <c r="A18" s="1727"/>
      <c r="B18" s="8">
        <v>5</v>
      </c>
      <c r="C18" s="193">
        <v>0.55000000000000004</v>
      </c>
      <c r="D18" s="20" t="s">
        <v>554</v>
      </c>
      <c r="E18" s="8">
        <v>40260</v>
      </c>
      <c r="F18" s="8">
        <v>53530</v>
      </c>
      <c r="G18" s="15">
        <v>0</v>
      </c>
      <c r="I18" s="1727"/>
      <c r="J18" s="8">
        <v>1</v>
      </c>
      <c r="K18" s="20">
        <v>37</v>
      </c>
      <c r="L18" s="1437"/>
      <c r="M18" s="8">
        <v>113030</v>
      </c>
      <c r="N18" s="8">
        <v>213200</v>
      </c>
      <c r="O18" s="15">
        <v>154550</v>
      </c>
    </row>
    <row r="19" spans="1:15" ht="13.5" customHeight="1">
      <c r="A19" s="1727"/>
      <c r="B19" s="8">
        <v>5</v>
      </c>
      <c r="C19" s="20" t="s">
        <v>167</v>
      </c>
      <c r="D19" s="8" t="s">
        <v>556</v>
      </c>
      <c r="E19" s="8">
        <v>41960</v>
      </c>
      <c r="F19" s="8">
        <v>55260</v>
      </c>
      <c r="G19" s="15">
        <v>0</v>
      </c>
      <c r="I19" s="1727"/>
      <c r="J19" s="8">
        <v>1</v>
      </c>
      <c r="K19" s="1729" t="s">
        <v>446</v>
      </c>
      <c r="L19" s="1729"/>
      <c r="M19" s="8">
        <v>63000</v>
      </c>
      <c r="N19" s="8">
        <v>182750</v>
      </c>
      <c r="O19" s="15">
        <v>90300</v>
      </c>
    </row>
    <row r="20" spans="1:15" ht="13.5" customHeight="1" thickBot="1">
      <c r="A20" s="1728"/>
      <c r="B20" s="13">
        <v>5</v>
      </c>
      <c r="C20" s="1608" t="str">
        <f>C17</f>
        <v>без э/дв!!!</v>
      </c>
      <c r="D20" s="1608"/>
      <c r="E20" s="13">
        <v>20050</v>
      </c>
      <c r="F20" s="13">
        <v>47400</v>
      </c>
      <c r="G20" s="15">
        <v>0</v>
      </c>
      <c r="I20" s="1727"/>
      <c r="J20" s="8">
        <v>5</v>
      </c>
      <c r="K20" s="1711">
        <v>11</v>
      </c>
      <c r="L20" s="20" t="s">
        <v>562</v>
      </c>
      <c r="M20" s="8">
        <v>123760</v>
      </c>
      <c r="N20" s="8">
        <v>214280</v>
      </c>
      <c r="O20" s="15">
        <v>0</v>
      </c>
    </row>
    <row r="21" spans="1:15" ht="13.5" customHeight="1">
      <c r="A21" s="1726">
        <v>4</v>
      </c>
      <c r="B21" s="12">
        <v>1</v>
      </c>
      <c r="C21" s="19">
        <v>4</v>
      </c>
      <c r="D21" s="1441">
        <v>3000</v>
      </c>
      <c r="E21" s="12">
        <v>23390</v>
      </c>
      <c r="F21" s="12">
        <v>47550</v>
      </c>
      <c r="G21" s="14">
        <v>50100</v>
      </c>
      <c r="I21" s="1727"/>
      <c r="J21" s="8">
        <v>5</v>
      </c>
      <c r="K21" s="1713"/>
      <c r="L21" s="20" t="s">
        <v>834</v>
      </c>
      <c r="M21" s="8">
        <v>121160</v>
      </c>
      <c r="N21" s="612">
        <v>205600</v>
      </c>
      <c r="O21" s="15">
        <v>0</v>
      </c>
    </row>
    <row r="22" spans="1:15" ht="13.5" customHeight="1">
      <c r="A22" s="1727"/>
      <c r="B22" s="8">
        <v>1</v>
      </c>
      <c r="C22" s="20">
        <v>5.5</v>
      </c>
      <c r="D22" s="1437"/>
      <c r="E22" s="8">
        <v>24660</v>
      </c>
      <c r="F22" s="8">
        <v>48300</v>
      </c>
      <c r="G22" s="15">
        <v>50100</v>
      </c>
      <c r="I22" s="1727"/>
      <c r="J22" s="8">
        <v>5</v>
      </c>
      <c r="K22" s="1711">
        <v>15</v>
      </c>
      <c r="L22" s="20" t="s">
        <v>563</v>
      </c>
      <c r="M22" s="8">
        <v>126680</v>
      </c>
      <c r="N22" s="8">
        <v>218200</v>
      </c>
      <c r="O22" s="15">
        <v>0</v>
      </c>
    </row>
    <row r="23" spans="1:15" ht="13.5" customHeight="1">
      <c r="A23" s="1727"/>
      <c r="B23" s="8">
        <v>1</v>
      </c>
      <c r="C23" s="20">
        <v>7.5</v>
      </c>
      <c r="D23" s="1437"/>
      <c r="E23" s="8">
        <v>29020</v>
      </c>
      <c r="F23" s="8">
        <v>50530</v>
      </c>
      <c r="G23" s="15">
        <v>50690</v>
      </c>
      <c r="I23" s="1727"/>
      <c r="J23" s="8">
        <v>5</v>
      </c>
      <c r="K23" s="1713"/>
      <c r="L23" s="20" t="s">
        <v>568</v>
      </c>
      <c r="M23" s="8">
        <v>125430</v>
      </c>
      <c r="N23" s="8">
        <v>215080</v>
      </c>
      <c r="O23" s="15">
        <v>0</v>
      </c>
    </row>
    <row r="24" spans="1:15" ht="13.5" customHeight="1">
      <c r="A24" s="1727"/>
      <c r="B24" s="8">
        <v>1</v>
      </c>
      <c r="C24" s="1729" t="str">
        <f>C20</f>
        <v>без э/дв!!!</v>
      </c>
      <c r="D24" s="1729"/>
      <c r="E24" s="8">
        <v>16480</v>
      </c>
      <c r="F24" s="8">
        <v>40700</v>
      </c>
      <c r="G24" s="15">
        <v>27720</v>
      </c>
      <c r="I24" s="1727"/>
      <c r="J24" s="9">
        <v>5</v>
      </c>
      <c r="K24" s="1711">
        <v>18.5</v>
      </c>
      <c r="L24" s="20" t="s">
        <v>568</v>
      </c>
      <c r="M24" s="8">
        <v>125560</v>
      </c>
      <c r="N24" s="8">
        <v>218060</v>
      </c>
      <c r="O24" s="15">
        <v>0</v>
      </c>
    </row>
    <row r="25" spans="1:15" ht="13.5" customHeight="1">
      <c r="A25" s="1727"/>
      <c r="B25" s="8">
        <v>5</v>
      </c>
      <c r="C25" s="20">
        <v>3</v>
      </c>
      <c r="D25" s="20" t="s">
        <v>554</v>
      </c>
      <c r="E25" s="8">
        <v>50790</v>
      </c>
      <c r="F25" s="8">
        <v>78920</v>
      </c>
      <c r="G25" s="15">
        <v>0</v>
      </c>
      <c r="I25" s="1727"/>
      <c r="J25" s="9">
        <v>5</v>
      </c>
      <c r="K25" s="1712"/>
      <c r="L25" s="20" t="s">
        <v>565</v>
      </c>
      <c r="M25" s="8">
        <v>125560</v>
      </c>
      <c r="N25" s="8">
        <v>218060</v>
      </c>
      <c r="O25" s="15">
        <v>0</v>
      </c>
    </row>
    <row r="26" spans="1:15" ht="13.5" customHeight="1">
      <c r="A26" s="1727"/>
      <c r="B26" s="8">
        <v>5</v>
      </c>
      <c r="C26" s="20">
        <v>5.5</v>
      </c>
      <c r="D26" s="20" t="s">
        <v>557</v>
      </c>
      <c r="E26" s="8">
        <v>50460</v>
      </c>
      <c r="F26" s="8">
        <v>83970</v>
      </c>
      <c r="G26" s="15">
        <v>0</v>
      </c>
      <c r="I26" s="1727"/>
      <c r="J26" s="8">
        <v>5</v>
      </c>
      <c r="K26" s="1713"/>
      <c r="L26" s="20" t="s">
        <v>866</v>
      </c>
      <c r="M26" s="8">
        <v>125010</v>
      </c>
      <c r="N26" s="8">
        <v>252500</v>
      </c>
      <c r="O26" s="15">
        <v>0</v>
      </c>
    </row>
    <row r="27" spans="1:15" ht="13.5" customHeight="1">
      <c r="A27" s="1727"/>
      <c r="B27" s="8">
        <v>5</v>
      </c>
      <c r="C27" s="20">
        <v>4</v>
      </c>
      <c r="D27" s="8" t="s">
        <v>555</v>
      </c>
      <c r="E27" s="8">
        <v>51570</v>
      </c>
      <c r="F27" s="8">
        <v>79690</v>
      </c>
      <c r="G27" s="15">
        <v>0</v>
      </c>
      <c r="I27" s="1727"/>
      <c r="J27" s="9">
        <v>5</v>
      </c>
      <c r="K27" s="1711">
        <v>22</v>
      </c>
      <c r="L27" s="20" t="s">
        <v>568</v>
      </c>
      <c r="M27" s="8">
        <v>133750</v>
      </c>
      <c r="N27" s="8">
        <v>220200</v>
      </c>
      <c r="O27" s="15">
        <v>0</v>
      </c>
    </row>
    <row r="28" spans="1:15" ht="13.5" customHeight="1">
      <c r="A28" s="1727"/>
      <c r="B28" s="8">
        <v>5</v>
      </c>
      <c r="C28" s="20">
        <v>7.5</v>
      </c>
      <c r="D28" s="8" t="s">
        <v>928</v>
      </c>
      <c r="E28" s="8">
        <v>55100</v>
      </c>
      <c r="F28" s="8">
        <v>83320</v>
      </c>
      <c r="G28" s="15">
        <v>0</v>
      </c>
      <c r="I28" s="1727"/>
      <c r="J28" s="9">
        <v>5</v>
      </c>
      <c r="K28" s="1712"/>
      <c r="L28" s="20" t="s">
        <v>565</v>
      </c>
      <c r="M28" s="8">
        <v>133750</v>
      </c>
      <c r="N28" s="8">
        <v>220200</v>
      </c>
      <c r="O28" s="15">
        <v>0</v>
      </c>
    </row>
    <row r="29" spans="1:15" ht="13.5" customHeight="1" thickBot="1">
      <c r="A29" s="1728"/>
      <c r="B29" s="13">
        <v>5</v>
      </c>
      <c r="C29" s="1608" t="str">
        <f>C24</f>
        <v>без э/дв!!!</v>
      </c>
      <c r="D29" s="1608"/>
      <c r="E29" s="13">
        <v>37120</v>
      </c>
      <c r="F29" s="13">
        <v>59480</v>
      </c>
      <c r="G29" s="15">
        <v>0</v>
      </c>
      <c r="I29" s="1727"/>
      <c r="J29" s="8">
        <v>5</v>
      </c>
      <c r="K29" s="1713"/>
      <c r="L29" s="20" t="s">
        <v>866</v>
      </c>
      <c r="M29" s="8">
        <v>130940</v>
      </c>
      <c r="N29" s="8">
        <v>222590</v>
      </c>
      <c r="O29" s="15">
        <v>0</v>
      </c>
    </row>
    <row r="30" spans="1:15" ht="13.5" customHeight="1">
      <c r="A30" s="1726">
        <v>5</v>
      </c>
      <c r="B30" s="12">
        <v>1</v>
      </c>
      <c r="C30" s="19">
        <v>4</v>
      </c>
      <c r="D30" s="1441">
        <v>1500</v>
      </c>
      <c r="E30" s="12">
        <v>30350</v>
      </c>
      <c r="F30" s="12">
        <v>79540</v>
      </c>
      <c r="G30" s="14">
        <v>59280</v>
      </c>
      <c r="I30" s="1727"/>
      <c r="J30" s="9">
        <v>5</v>
      </c>
      <c r="K30" s="1711">
        <v>30</v>
      </c>
      <c r="L30" s="8" t="s">
        <v>599</v>
      </c>
      <c r="M30" s="8">
        <v>147900</v>
      </c>
      <c r="N30" s="8">
        <v>276740</v>
      </c>
      <c r="O30" s="15">
        <v>0</v>
      </c>
    </row>
    <row r="31" spans="1:15" ht="13.5" customHeight="1">
      <c r="A31" s="1727"/>
      <c r="B31" s="8">
        <v>1</v>
      </c>
      <c r="C31" s="20">
        <v>5.5</v>
      </c>
      <c r="D31" s="1437"/>
      <c r="E31" s="8">
        <v>33750</v>
      </c>
      <c r="F31" s="8">
        <v>80750</v>
      </c>
      <c r="G31" s="15">
        <v>61260</v>
      </c>
      <c r="I31" s="1727"/>
      <c r="J31" s="9">
        <v>5</v>
      </c>
      <c r="K31" s="1712"/>
      <c r="L31" s="8" t="s">
        <v>598</v>
      </c>
      <c r="M31" s="8">
        <v>147900</v>
      </c>
      <c r="N31" s="8">
        <v>276740</v>
      </c>
      <c r="O31" s="15">
        <v>0</v>
      </c>
    </row>
    <row r="32" spans="1:15" ht="13.5" customHeight="1">
      <c r="A32" s="1727"/>
      <c r="B32" s="8">
        <v>1</v>
      </c>
      <c r="C32" s="20">
        <v>7.5</v>
      </c>
      <c r="D32" s="1437"/>
      <c r="E32" s="8">
        <v>35950</v>
      </c>
      <c r="F32" s="8">
        <v>85090</v>
      </c>
      <c r="G32" s="15">
        <v>83180</v>
      </c>
      <c r="I32" s="1727"/>
      <c r="J32" s="8">
        <v>5</v>
      </c>
      <c r="K32" s="1713"/>
      <c r="L32" s="8" t="s">
        <v>867</v>
      </c>
      <c r="M32" s="8">
        <v>136450</v>
      </c>
      <c r="N32" s="8">
        <v>226280</v>
      </c>
      <c r="O32" s="15">
        <v>0</v>
      </c>
    </row>
    <row r="33" spans="1:15" ht="13.5" customHeight="1">
      <c r="A33" s="1727"/>
      <c r="B33" s="8">
        <v>1</v>
      </c>
      <c r="C33" s="20">
        <v>11</v>
      </c>
      <c r="D33" s="1437">
        <v>3000</v>
      </c>
      <c r="E33" s="8">
        <v>37280</v>
      </c>
      <c r="F33" s="8">
        <v>85500</v>
      </c>
      <c r="G33" s="15">
        <v>85640</v>
      </c>
      <c r="I33" s="1727"/>
      <c r="J33" s="9">
        <v>5</v>
      </c>
      <c r="K33" s="1711">
        <v>37</v>
      </c>
      <c r="L33" s="8" t="s">
        <v>598</v>
      </c>
      <c r="M33" s="8">
        <v>176050</v>
      </c>
      <c r="N33" s="8">
        <v>277580</v>
      </c>
      <c r="O33" s="15">
        <v>0</v>
      </c>
    </row>
    <row r="34" spans="1:15" ht="13.5" customHeight="1">
      <c r="A34" s="1727"/>
      <c r="B34" s="8">
        <v>1</v>
      </c>
      <c r="C34" s="20">
        <v>15</v>
      </c>
      <c r="D34" s="1437"/>
      <c r="E34" s="8">
        <v>46020</v>
      </c>
      <c r="F34" s="8">
        <v>95420</v>
      </c>
      <c r="G34" s="15">
        <v>89820</v>
      </c>
      <c r="I34" s="1727"/>
      <c r="J34" s="9">
        <v>5</v>
      </c>
      <c r="K34" s="1712"/>
      <c r="L34" s="8" t="s">
        <v>569</v>
      </c>
      <c r="M34" s="8">
        <v>179040</v>
      </c>
      <c r="N34" s="8">
        <v>283130</v>
      </c>
      <c r="O34" s="15">
        <v>0</v>
      </c>
    </row>
    <row r="35" spans="1:15" ht="13.5" customHeight="1">
      <c r="A35" s="1727"/>
      <c r="B35" s="8">
        <v>1</v>
      </c>
      <c r="C35" s="1729" t="str">
        <f>C29</f>
        <v>без э/дв!!!</v>
      </c>
      <c r="D35" s="1729"/>
      <c r="E35" s="8">
        <v>22550</v>
      </c>
      <c r="F35" s="8">
        <v>65830</v>
      </c>
      <c r="G35" s="15">
        <v>43290</v>
      </c>
      <c r="I35" s="1727"/>
      <c r="J35" s="8">
        <v>5</v>
      </c>
      <c r="K35" s="1713"/>
      <c r="L35" s="8" t="s">
        <v>867</v>
      </c>
      <c r="M35" s="8">
        <v>179040</v>
      </c>
      <c r="N35" s="8">
        <v>282300</v>
      </c>
      <c r="O35" s="15">
        <v>0</v>
      </c>
    </row>
    <row r="36" spans="1:15" ht="13.5" customHeight="1">
      <c r="A36" s="1727"/>
      <c r="B36" s="8">
        <v>5</v>
      </c>
      <c r="C36" s="20">
        <v>2.2000000000000002</v>
      </c>
      <c r="D36" s="20" t="s">
        <v>558</v>
      </c>
      <c r="E36" s="8">
        <v>50580</v>
      </c>
      <c r="F36" s="8">
        <v>68600</v>
      </c>
      <c r="G36" s="15">
        <v>0</v>
      </c>
      <c r="I36" s="1727"/>
      <c r="J36" s="9">
        <v>5</v>
      </c>
      <c r="K36" s="1711">
        <v>45</v>
      </c>
      <c r="L36" s="8" t="s">
        <v>598</v>
      </c>
      <c r="M36" s="8">
        <v>184190</v>
      </c>
      <c r="N36" s="8">
        <v>282430</v>
      </c>
      <c r="O36" s="15">
        <v>0</v>
      </c>
    </row>
    <row r="37" spans="1:15" ht="13.5" customHeight="1">
      <c r="A37" s="1727"/>
      <c r="B37" s="8">
        <v>5</v>
      </c>
      <c r="C37" s="20">
        <v>3</v>
      </c>
      <c r="D37" s="20" t="s">
        <v>559</v>
      </c>
      <c r="E37" s="8">
        <v>51330</v>
      </c>
      <c r="F37" s="8">
        <v>75550</v>
      </c>
      <c r="G37" s="15">
        <v>0</v>
      </c>
      <c r="I37" s="1727"/>
      <c r="J37" s="9">
        <v>5</v>
      </c>
      <c r="K37" s="1712"/>
      <c r="L37" s="8" t="s">
        <v>569</v>
      </c>
      <c r="M37" s="8">
        <v>184190</v>
      </c>
      <c r="N37" s="8">
        <v>288080</v>
      </c>
      <c r="O37" s="15">
        <v>0</v>
      </c>
    </row>
    <row r="38" spans="1:15" ht="13.5" customHeight="1">
      <c r="A38" s="1727"/>
      <c r="B38" s="8">
        <v>5</v>
      </c>
      <c r="C38" s="1711">
        <v>4</v>
      </c>
      <c r="D38" s="20" t="s">
        <v>560</v>
      </c>
      <c r="E38" s="8">
        <v>52060</v>
      </c>
      <c r="F38" s="8">
        <v>87700</v>
      </c>
      <c r="G38" s="15">
        <v>0</v>
      </c>
      <c r="I38" s="1727"/>
      <c r="J38" s="8">
        <v>5</v>
      </c>
      <c r="K38" s="1713"/>
      <c r="L38" s="8" t="s">
        <v>868</v>
      </c>
      <c r="M38" s="8">
        <v>184100</v>
      </c>
      <c r="N38" s="8">
        <v>286100</v>
      </c>
      <c r="O38" s="15">
        <v>0</v>
      </c>
    </row>
    <row r="39" spans="1:15" ht="13.5" customHeight="1">
      <c r="A39" s="1727"/>
      <c r="B39" s="8">
        <v>5</v>
      </c>
      <c r="C39" s="1713"/>
      <c r="D39" s="20" t="s">
        <v>863</v>
      </c>
      <c r="E39" s="8">
        <v>51890</v>
      </c>
      <c r="F39" s="8">
        <v>85880</v>
      </c>
      <c r="G39" s="15">
        <v>0</v>
      </c>
      <c r="I39" s="1727"/>
      <c r="J39" s="8">
        <v>5</v>
      </c>
      <c r="K39" s="20">
        <v>55</v>
      </c>
      <c r="L39" s="8" t="s">
        <v>569</v>
      </c>
      <c r="M39" s="8">
        <v>193640</v>
      </c>
      <c r="N39" s="8">
        <v>298200</v>
      </c>
      <c r="O39" s="15">
        <v>0</v>
      </c>
    </row>
    <row r="40" spans="1:15" ht="13.5" customHeight="1" thickBot="1">
      <c r="A40" s="1727"/>
      <c r="B40" s="9">
        <v>5</v>
      </c>
      <c r="C40" s="1711">
        <v>5.5</v>
      </c>
      <c r="D40" s="20" t="s">
        <v>589</v>
      </c>
      <c r="E40" s="8">
        <v>54910</v>
      </c>
      <c r="F40" s="8">
        <v>88830</v>
      </c>
      <c r="G40" s="15">
        <v>0</v>
      </c>
      <c r="I40" s="1728"/>
      <c r="J40" s="13">
        <v>5</v>
      </c>
      <c r="K40" s="1608" t="s">
        <v>446</v>
      </c>
      <c r="L40" s="1608"/>
      <c r="M40" s="13">
        <v>105500</v>
      </c>
      <c r="N40" s="13">
        <v>206630</v>
      </c>
      <c r="O40" s="15">
        <v>0</v>
      </c>
    </row>
    <row r="41" spans="1:15" ht="13.5" customHeight="1">
      <c r="A41" s="1727"/>
      <c r="B41" s="9">
        <v>5</v>
      </c>
      <c r="C41" s="1712"/>
      <c r="D41" s="20" t="s">
        <v>590</v>
      </c>
      <c r="E41" s="8">
        <v>54910</v>
      </c>
      <c r="F41" s="8">
        <v>88830</v>
      </c>
      <c r="G41" s="15">
        <v>0</v>
      </c>
      <c r="I41" s="1731">
        <v>10</v>
      </c>
      <c r="J41" s="11">
        <v>1</v>
      </c>
      <c r="K41" s="22">
        <v>11</v>
      </c>
      <c r="L41" s="11">
        <v>750</v>
      </c>
      <c r="M41" s="11">
        <v>130410</v>
      </c>
      <c r="N41" s="11">
        <v>322770</v>
      </c>
      <c r="O41" s="167">
        <v>267350</v>
      </c>
    </row>
    <row r="42" spans="1:15" ht="13.5" customHeight="1">
      <c r="A42" s="1727"/>
      <c r="B42" s="8">
        <v>5</v>
      </c>
      <c r="C42" s="1713"/>
      <c r="D42" s="20" t="s">
        <v>863</v>
      </c>
      <c r="E42" s="8">
        <v>52630</v>
      </c>
      <c r="F42" s="8">
        <v>86680</v>
      </c>
      <c r="G42" s="15">
        <v>0</v>
      </c>
      <c r="I42" s="1727"/>
      <c r="J42" s="8">
        <v>1</v>
      </c>
      <c r="K42" s="20">
        <v>18.5</v>
      </c>
      <c r="L42" s="1437">
        <v>1000</v>
      </c>
      <c r="M42" s="20">
        <v>141429.6</v>
      </c>
      <c r="N42" s="8">
        <v>332240</v>
      </c>
      <c r="O42" s="15">
        <v>282550</v>
      </c>
    </row>
    <row r="43" spans="1:15" ht="13.5" customHeight="1">
      <c r="A43" s="1727"/>
      <c r="B43" s="8">
        <v>5</v>
      </c>
      <c r="C43" s="1711">
        <v>7.5</v>
      </c>
      <c r="D43" s="20" t="s">
        <v>590</v>
      </c>
      <c r="E43" s="8">
        <v>57040</v>
      </c>
      <c r="F43" s="8">
        <v>89830</v>
      </c>
      <c r="G43" s="15">
        <v>0</v>
      </c>
      <c r="I43" s="1727"/>
      <c r="J43" s="8">
        <v>1</v>
      </c>
      <c r="K43" s="20">
        <v>22</v>
      </c>
      <c r="L43" s="1437"/>
      <c r="M43" s="40">
        <v>153030</v>
      </c>
      <c r="N43" s="8">
        <v>339820</v>
      </c>
      <c r="O43" s="15">
        <v>326970</v>
      </c>
    </row>
    <row r="44" spans="1:15" ht="13.5" customHeight="1">
      <c r="A44" s="1727"/>
      <c r="B44" s="8">
        <v>5</v>
      </c>
      <c r="C44" s="1712"/>
      <c r="D44" s="8" t="s">
        <v>591</v>
      </c>
      <c r="E44" s="8">
        <v>57040</v>
      </c>
      <c r="F44" s="8">
        <v>89830</v>
      </c>
      <c r="G44" s="15">
        <v>0</v>
      </c>
      <c r="I44" s="1727"/>
      <c r="J44" s="8">
        <v>1</v>
      </c>
      <c r="K44" s="20">
        <v>55</v>
      </c>
      <c r="L44" s="1437">
        <v>1500</v>
      </c>
      <c r="M44" s="40">
        <v>172900</v>
      </c>
      <c r="N44" s="8">
        <v>353630</v>
      </c>
      <c r="O44" s="15" t="s">
        <v>134</v>
      </c>
    </row>
    <row r="45" spans="1:15" ht="13.5" customHeight="1">
      <c r="A45" s="1727"/>
      <c r="B45" s="8">
        <v>5</v>
      </c>
      <c r="C45" s="1713"/>
      <c r="D45" s="8" t="s">
        <v>864</v>
      </c>
      <c r="E45" s="8">
        <v>54450</v>
      </c>
      <c r="F45" s="8">
        <v>86680</v>
      </c>
      <c r="G45" s="15">
        <v>0</v>
      </c>
      <c r="I45" s="1727"/>
      <c r="J45" s="8">
        <v>1</v>
      </c>
      <c r="K45" s="20">
        <v>75</v>
      </c>
      <c r="L45" s="1437"/>
      <c r="M45" s="40">
        <v>195780</v>
      </c>
      <c r="N45" s="8">
        <v>278450</v>
      </c>
      <c r="O45" s="15" t="s">
        <v>134</v>
      </c>
    </row>
    <row r="46" spans="1:15" ht="13.5" customHeight="1">
      <c r="A46" s="1727"/>
      <c r="B46" s="9">
        <v>5</v>
      </c>
      <c r="C46" s="1711">
        <v>11</v>
      </c>
      <c r="D46" s="8" t="s">
        <v>592</v>
      </c>
      <c r="E46" s="8">
        <v>58870</v>
      </c>
      <c r="F46" s="8">
        <v>90600</v>
      </c>
      <c r="G46" s="15">
        <v>0</v>
      </c>
      <c r="I46" s="1727"/>
      <c r="J46" s="8">
        <v>1</v>
      </c>
      <c r="K46" s="1729" t="str">
        <f>K40</f>
        <v>без э/дв!!!</v>
      </c>
      <c r="L46" s="1729"/>
      <c r="M46" s="40">
        <v>104050</v>
      </c>
      <c r="N46" s="8">
        <v>285770</v>
      </c>
      <c r="O46" s="15">
        <v>215100</v>
      </c>
    </row>
    <row r="47" spans="1:15" ht="13.5" customHeight="1">
      <c r="A47" s="1727"/>
      <c r="B47" s="9">
        <v>5</v>
      </c>
      <c r="C47" s="1712"/>
      <c r="D47" s="8" t="s">
        <v>593</v>
      </c>
      <c r="E47" s="8">
        <v>58870</v>
      </c>
      <c r="F47" s="8">
        <v>90600</v>
      </c>
      <c r="G47" s="15">
        <v>0</v>
      </c>
      <c r="I47" s="1727"/>
      <c r="J47" s="8">
        <v>5</v>
      </c>
      <c r="K47" s="1711">
        <v>30</v>
      </c>
      <c r="L47" s="8" t="s">
        <v>930</v>
      </c>
      <c r="M47" s="40">
        <v>232050</v>
      </c>
      <c r="N47" s="8">
        <v>417680</v>
      </c>
      <c r="O47" s="15">
        <v>0</v>
      </c>
    </row>
    <row r="48" spans="1:15" ht="13.5" customHeight="1">
      <c r="A48" s="1727"/>
      <c r="B48" s="8">
        <v>5</v>
      </c>
      <c r="C48" s="1713"/>
      <c r="D48" s="8" t="s">
        <v>865</v>
      </c>
      <c r="E48" s="8">
        <v>58240</v>
      </c>
      <c r="F48" s="8">
        <v>91240</v>
      </c>
      <c r="G48" s="15">
        <v>0</v>
      </c>
      <c r="I48" s="1727"/>
      <c r="J48" s="8">
        <v>5</v>
      </c>
      <c r="K48" s="1713"/>
      <c r="L48" s="8" t="s">
        <v>931</v>
      </c>
      <c r="M48" s="40">
        <v>216990</v>
      </c>
      <c r="N48" s="8">
        <v>400650</v>
      </c>
      <c r="O48" s="15">
        <v>0</v>
      </c>
    </row>
    <row r="49" spans="1:15" ht="13.5" customHeight="1">
      <c r="A49" s="1727"/>
      <c r="B49" s="9">
        <v>5</v>
      </c>
      <c r="C49" s="1711">
        <v>15</v>
      </c>
      <c r="D49" s="8" t="s">
        <v>592</v>
      </c>
      <c r="E49" s="8">
        <v>65650</v>
      </c>
      <c r="F49" s="8">
        <v>118449.99999999999</v>
      </c>
      <c r="G49" s="15">
        <v>0</v>
      </c>
      <c r="I49" s="1727"/>
      <c r="J49" s="8">
        <v>5</v>
      </c>
      <c r="K49" s="20">
        <v>37</v>
      </c>
      <c r="L49" s="8" t="s">
        <v>932</v>
      </c>
      <c r="M49" s="40">
        <v>228990</v>
      </c>
      <c r="N49" s="8">
        <v>417740</v>
      </c>
      <c r="O49" s="15">
        <v>0</v>
      </c>
    </row>
    <row r="50" spans="1:15" ht="13.5" customHeight="1">
      <c r="A50" s="1727"/>
      <c r="B50" s="9">
        <v>5</v>
      </c>
      <c r="C50" s="1712"/>
      <c r="D50" s="8" t="s">
        <v>593</v>
      </c>
      <c r="E50" s="8">
        <v>65650</v>
      </c>
      <c r="F50" s="8">
        <v>118449.99999999999</v>
      </c>
      <c r="G50" s="15">
        <v>0</v>
      </c>
      <c r="I50" s="1727"/>
      <c r="J50" s="8">
        <v>5</v>
      </c>
      <c r="K50" s="1711">
        <v>45</v>
      </c>
      <c r="L50" s="8" t="s">
        <v>571</v>
      </c>
      <c r="M50" s="40">
        <v>253570</v>
      </c>
      <c r="N50" s="8">
        <v>429490</v>
      </c>
      <c r="O50" s="15">
        <v>0</v>
      </c>
    </row>
    <row r="51" spans="1:15" ht="13.5" customHeight="1">
      <c r="A51" s="1727"/>
      <c r="B51" s="8">
        <v>5</v>
      </c>
      <c r="C51" s="1713"/>
      <c r="D51" s="8" t="s">
        <v>561</v>
      </c>
      <c r="E51" s="8">
        <v>66150</v>
      </c>
      <c r="F51" s="8">
        <v>103600</v>
      </c>
      <c r="G51" s="15">
        <v>0</v>
      </c>
      <c r="I51" s="1727"/>
      <c r="J51" s="8">
        <v>5</v>
      </c>
      <c r="K51" s="1713"/>
      <c r="L51" s="8" t="s">
        <v>933</v>
      </c>
      <c r="M51" s="40">
        <v>253070</v>
      </c>
      <c r="N51" s="8">
        <v>427530</v>
      </c>
      <c r="O51" s="15">
        <v>0</v>
      </c>
    </row>
    <row r="52" spans="1:15" ht="13.5" customHeight="1">
      <c r="A52" s="1727"/>
      <c r="B52" s="8">
        <v>5</v>
      </c>
      <c r="C52" s="20">
        <v>18.5</v>
      </c>
      <c r="D52" s="8" t="s">
        <v>561</v>
      </c>
      <c r="E52" s="8">
        <v>69300</v>
      </c>
      <c r="F52" s="8">
        <v>105600</v>
      </c>
      <c r="G52" s="15">
        <v>0</v>
      </c>
      <c r="I52" s="1727"/>
      <c r="J52" s="8">
        <v>5</v>
      </c>
      <c r="K52" s="1711">
        <v>55</v>
      </c>
      <c r="L52" s="8" t="s">
        <v>522</v>
      </c>
      <c r="M52" s="40">
        <v>264770</v>
      </c>
      <c r="N52" s="8">
        <v>439920</v>
      </c>
      <c r="O52" s="15">
        <v>0</v>
      </c>
    </row>
    <row r="53" spans="1:15" ht="13.5" customHeight="1" thickBot="1">
      <c r="A53" s="1728"/>
      <c r="B53" s="13">
        <v>5</v>
      </c>
      <c r="C53" s="1608" t="s">
        <v>446</v>
      </c>
      <c r="D53" s="1608"/>
      <c r="E53" s="13">
        <v>45300</v>
      </c>
      <c r="F53" s="13">
        <v>67690</v>
      </c>
      <c r="G53" s="15">
        <v>0</v>
      </c>
      <c r="I53" s="1727"/>
      <c r="J53" s="8">
        <v>5</v>
      </c>
      <c r="K53" s="1713"/>
      <c r="L53" s="8" t="s">
        <v>836</v>
      </c>
      <c r="M53" s="40">
        <v>264770</v>
      </c>
      <c r="N53" s="8">
        <v>439920</v>
      </c>
      <c r="O53" s="15">
        <v>0</v>
      </c>
    </row>
    <row r="54" spans="1:15" ht="13.5" customHeight="1" thickBot="1">
      <c r="A54" s="1715">
        <v>6.3</v>
      </c>
      <c r="B54" s="11">
        <v>1</v>
      </c>
      <c r="C54" s="22">
        <v>7.5</v>
      </c>
      <c r="D54" s="1446">
        <v>1500</v>
      </c>
      <c r="E54" s="11">
        <v>45850</v>
      </c>
      <c r="F54" s="11">
        <v>104500</v>
      </c>
      <c r="G54" s="167">
        <v>79840</v>
      </c>
      <c r="I54" s="1728"/>
      <c r="J54" s="13">
        <v>5</v>
      </c>
      <c r="K54" s="1608" t="s">
        <v>446</v>
      </c>
      <c r="L54" s="1608"/>
      <c r="M54" s="44">
        <v>154900</v>
      </c>
      <c r="N54" s="13">
        <v>262670</v>
      </c>
      <c r="O54" s="15">
        <v>0</v>
      </c>
    </row>
    <row r="55" spans="1:15" ht="13.5" customHeight="1">
      <c r="A55" s="1715"/>
      <c r="B55" s="8">
        <v>1</v>
      </c>
      <c r="C55" s="20">
        <v>11</v>
      </c>
      <c r="D55" s="1437"/>
      <c r="E55" s="8">
        <v>49200</v>
      </c>
      <c r="F55" s="8">
        <v>107490</v>
      </c>
      <c r="G55" s="15">
        <v>82740</v>
      </c>
    </row>
    <row r="56" spans="1:15" ht="13.5" customHeight="1" thickBot="1">
      <c r="A56" s="1715"/>
      <c r="B56" s="8">
        <v>1</v>
      </c>
      <c r="C56" s="20">
        <v>15</v>
      </c>
      <c r="D56" s="1437"/>
      <c r="E56" s="8">
        <v>59920</v>
      </c>
      <c r="F56" s="8">
        <v>117400</v>
      </c>
      <c r="G56" s="15">
        <v>85440</v>
      </c>
      <c r="I56" s="307"/>
      <c r="J56" s="308"/>
      <c r="K56" s="264" t="s">
        <v>938</v>
      </c>
      <c r="L56" s="309"/>
      <c r="M56" s="309"/>
      <c r="N56" s="25"/>
      <c r="O56" s="25"/>
    </row>
    <row r="57" spans="1:15" ht="13.5" customHeight="1">
      <c r="A57" s="1715"/>
      <c r="B57" s="8">
        <v>1</v>
      </c>
      <c r="C57" s="20">
        <v>18.5</v>
      </c>
      <c r="D57" s="1437"/>
      <c r="E57" s="8">
        <v>62650</v>
      </c>
      <c r="F57" s="8">
        <v>11890</v>
      </c>
      <c r="G57" s="15">
        <v>90340</v>
      </c>
      <c r="I57" s="1722" t="s">
        <v>125</v>
      </c>
      <c r="J57" s="1434" t="s">
        <v>137</v>
      </c>
      <c r="K57" s="1709" t="s">
        <v>126</v>
      </c>
      <c r="L57" s="1710"/>
      <c r="M57" s="1717" t="s">
        <v>647</v>
      </c>
      <c r="N57" s="25"/>
      <c r="O57" s="25"/>
    </row>
    <row r="58" spans="1:15" ht="13.5" customHeight="1">
      <c r="A58" s="1715"/>
      <c r="B58" s="8">
        <v>1</v>
      </c>
      <c r="C58" s="1729" t="s">
        <v>446</v>
      </c>
      <c r="D58" s="1729"/>
      <c r="E58" s="8">
        <v>35600</v>
      </c>
      <c r="F58" s="8">
        <v>103430</v>
      </c>
      <c r="G58" s="15">
        <v>53210</v>
      </c>
      <c r="I58" s="1723"/>
      <c r="J58" s="1725"/>
      <c r="K58" s="1720" t="s">
        <v>132</v>
      </c>
      <c r="L58" s="1720" t="s">
        <v>133</v>
      </c>
      <c r="M58" s="1718"/>
      <c r="N58" s="25"/>
      <c r="O58" s="25"/>
    </row>
    <row r="59" spans="1:15" ht="13.5" customHeight="1" thickBot="1">
      <c r="A59" s="1715"/>
      <c r="B59" s="8">
        <v>5</v>
      </c>
      <c r="C59" s="20">
        <v>3</v>
      </c>
      <c r="D59" s="20" t="s">
        <v>563</v>
      </c>
      <c r="E59" s="8">
        <v>75820</v>
      </c>
      <c r="F59" s="8">
        <v>128300</v>
      </c>
      <c r="G59" s="15">
        <v>0</v>
      </c>
      <c r="I59" s="1724"/>
      <c r="J59" s="1572"/>
      <c r="K59" s="1721"/>
      <c r="L59" s="1721"/>
      <c r="M59" s="1719"/>
      <c r="N59" s="25"/>
      <c r="O59" s="25"/>
    </row>
    <row r="60" spans="1:15" ht="13.5" customHeight="1">
      <c r="A60" s="1715"/>
      <c r="B60" s="8">
        <v>5</v>
      </c>
      <c r="C60" s="20">
        <v>4</v>
      </c>
      <c r="D60" s="20" t="s">
        <v>564</v>
      </c>
      <c r="E60" s="8">
        <v>76780</v>
      </c>
      <c r="F60" s="8">
        <v>129200</v>
      </c>
      <c r="G60" s="15">
        <v>0</v>
      </c>
      <c r="I60" s="1503">
        <v>8</v>
      </c>
      <c r="J60" s="153">
        <v>5</v>
      </c>
      <c r="K60" s="19">
        <v>7.5</v>
      </c>
      <c r="L60" s="43" t="s">
        <v>939</v>
      </c>
      <c r="M60" s="14">
        <v>146410</v>
      </c>
      <c r="N60" s="25"/>
      <c r="O60" s="25"/>
    </row>
    <row r="61" spans="1:15" ht="13.5" customHeight="1">
      <c r="A61" s="1715"/>
      <c r="B61" s="8">
        <v>5</v>
      </c>
      <c r="C61" s="20">
        <v>5.5</v>
      </c>
      <c r="D61" s="20" t="s">
        <v>565</v>
      </c>
      <c r="E61" s="8">
        <v>76780</v>
      </c>
      <c r="F61" s="8">
        <v>129200</v>
      </c>
      <c r="G61" s="15">
        <v>0</v>
      </c>
      <c r="I61" s="1504"/>
      <c r="J61" s="158">
        <v>5</v>
      </c>
      <c r="K61" s="20">
        <v>11</v>
      </c>
      <c r="L61" s="40" t="s">
        <v>940</v>
      </c>
      <c r="M61" s="15">
        <v>149340</v>
      </c>
      <c r="N61" s="25"/>
      <c r="O61" s="25"/>
    </row>
    <row r="62" spans="1:15" ht="13.5" customHeight="1">
      <c r="A62" s="1715"/>
      <c r="B62" s="9">
        <v>5</v>
      </c>
      <c r="C62" s="1711">
        <v>7.5</v>
      </c>
      <c r="D62" s="20" t="s">
        <v>565</v>
      </c>
      <c r="E62" s="8">
        <v>78100</v>
      </c>
      <c r="F62" s="8">
        <v>129860</v>
      </c>
      <c r="G62" s="15">
        <v>0</v>
      </c>
      <c r="I62" s="1504"/>
      <c r="J62" s="158">
        <v>5</v>
      </c>
      <c r="K62" s="20">
        <v>15</v>
      </c>
      <c r="L62" s="40" t="s">
        <v>566</v>
      </c>
      <c r="M62" s="161">
        <v>162700</v>
      </c>
      <c r="N62" s="25"/>
      <c r="O62" s="25"/>
    </row>
    <row r="63" spans="1:15" ht="13.5" customHeight="1">
      <c r="A63" s="1715"/>
      <c r="B63" s="9">
        <v>5</v>
      </c>
      <c r="C63" s="1712"/>
      <c r="D63" s="8" t="s">
        <v>596</v>
      </c>
      <c r="E63" s="8">
        <v>78100</v>
      </c>
      <c r="F63" s="8">
        <v>129860</v>
      </c>
      <c r="G63" s="15">
        <v>0</v>
      </c>
      <c r="I63" s="1504"/>
      <c r="J63" s="158">
        <v>5</v>
      </c>
      <c r="K63" s="20">
        <v>18.5</v>
      </c>
      <c r="L63" s="40" t="s">
        <v>566</v>
      </c>
      <c r="M63" s="161">
        <v>166510</v>
      </c>
      <c r="N63" s="25"/>
      <c r="O63" s="25"/>
    </row>
    <row r="64" spans="1:15" ht="13.5" customHeight="1" thickBot="1">
      <c r="A64" s="1715"/>
      <c r="B64" s="8">
        <v>5</v>
      </c>
      <c r="C64" s="1713"/>
      <c r="D64" s="8" t="s">
        <v>866</v>
      </c>
      <c r="E64" s="8">
        <v>78850</v>
      </c>
      <c r="F64" s="8">
        <v>128600</v>
      </c>
      <c r="G64" s="15">
        <v>0</v>
      </c>
      <c r="I64" s="1505"/>
      <c r="J64" s="44">
        <v>5</v>
      </c>
      <c r="K64" s="1608" t="s">
        <v>446</v>
      </c>
      <c r="L64" s="1608"/>
      <c r="M64" s="162">
        <v>134100</v>
      </c>
      <c r="N64" s="25"/>
      <c r="O64" s="25"/>
    </row>
    <row r="65" spans="1:15" ht="13.5" customHeight="1">
      <c r="A65" s="1715"/>
      <c r="B65" s="9">
        <v>5</v>
      </c>
      <c r="C65" s="1711">
        <v>11</v>
      </c>
      <c r="D65" s="8" t="s">
        <v>596</v>
      </c>
      <c r="E65" s="8">
        <v>81900</v>
      </c>
      <c r="F65" s="8">
        <v>132520</v>
      </c>
      <c r="G65" s="15">
        <v>0</v>
      </c>
      <c r="I65" s="84"/>
      <c r="J65" s="84"/>
      <c r="K65" s="84"/>
      <c r="L65" s="84"/>
      <c r="M65" s="25"/>
      <c r="N65" s="25"/>
      <c r="O65" s="25"/>
    </row>
    <row r="66" spans="1:15" ht="13.5" customHeight="1">
      <c r="A66" s="1715"/>
      <c r="B66" s="9">
        <v>5</v>
      </c>
      <c r="C66" s="1712"/>
      <c r="D66" s="8" t="s">
        <v>597</v>
      </c>
      <c r="E66" s="8">
        <v>81900</v>
      </c>
      <c r="F66" s="8">
        <v>132520</v>
      </c>
      <c r="G66" s="15">
        <v>0</v>
      </c>
      <c r="I66" s="220" t="s">
        <v>447</v>
      </c>
      <c r="J66" s="49"/>
      <c r="K66" s="49"/>
      <c r="L66" s="49"/>
      <c r="M66" s="49"/>
      <c r="N66" s="49"/>
      <c r="O66" s="49"/>
    </row>
    <row r="67" spans="1:15" ht="13.5" customHeight="1">
      <c r="A67" s="1715"/>
      <c r="B67" s="8">
        <v>5</v>
      </c>
      <c r="C67" s="1713"/>
      <c r="D67" s="8" t="s">
        <v>867</v>
      </c>
      <c r="E67" s="8">
        <v>78940</v>
      </c>
      <c r="F67" s="8">
        <v>131300</v>
      </c>
      <c r="G67" s="15">
        <v>0</v>
      </c>
      <c r="I67" s="221" t="s">
        <v>1057</v>
      </c>
      <c r="J67" s="49"/>
      <c r="K67" s="49"/>
      <c r="L67" s="49"/>
      <c r="M67" s="49"/>
      <c r="N67" s="49"/>
      <c r="O67" s="49"/>
    </row>
    <row r="68" spans="1:15" ht="13.5" customHeight="1">
      <c r="A68" s="1715"/>
      <c r="B68" s="9">
        <v>5</v>
      </c>
      <c r="C68" s="1711">
        <v>15</v>
      </c>
      <c r="D68" s="8" t="s">
        <v>594</v>
      </c>
      <c r="E68" s="8">
        <v>94580</v>
      </c>
      <c r="F68" s="8">
        <v>141630</v>
      </c>
      <c r="G68" s="15">
        <v>0</v>
      </c>
      <c r="I68" s="1714" t="s">
        <v>1061</v>
      </c>
      <c r="J68" s="1714"/>
      <c r="K68" s="1714"/>
      <c r="L68" s="1714"/>
      <c r="M68" s="262"/>
      <c r="N68" s="59"/>
      <c r="O68" s="262"/>
    </row>
    <row r="69" spans="1:15" ht="13.5" customHeight="1">
      <c r="A69" s="1715"/>
      <c r="B69" s="9">
        <v>5</v>
      </c>
      <c r="C69" s="1712"/>
      <c r="D69" s="8" t="s">
        <v>569</v>
      </c>
      <c r="E69" s="8">
        <v>94580</v>
      </c>
      <c r="F69" s="8">
        <v>141630</v>
      </c>
      <c r="G69" s="15">
        <v>0</v>
      </c>
      <c r="I69" s="48" t="s">
        <v>588</v>
      </c>
      <c r="J69" s="48"/>
      <c r="K69" s="48"/>
      <c r="L69" s="48"/>
      <c r="M69" s="307"/>
      <c r="N69" s="59"/>
      <c r="O69" s="59"/>
    </row>
    <row r="70" spans="1:15" ht="13.5" customHeight="1" thickBot="1">
      <c r="A70" s="1716"/>
      <c r="B70" s="13">
        <v>5</v>
      </c>
      <c r="C70" s="1730"/>
      <c r="D70" s="13" t="s">
        <v>868</v>
      </c>
      <c r="E70" s="13">
        <v>91560</v>
      </c>
      <c r="F70" s="13">
        <v>143500</v>
      </c>
      <c r="G70" s="15">
        <v>0</v>
      </c>
      <c r="I70" s="306"/>
      <c r="J70" s="25"/>
      <c r="K70" s="154"/>
      <c r="L70" s="279"/>
      <c r="M70" s="279"/>
      <c r="N70" s="154"/>
      <c r="O70" s="154"/>
    </row>
    <row r="73" spans="1:15">
      <c r="A73" s="51"/>
    </row>
    <row r="74" spans="1:15">
      <c r="A74" s="157"/>
    </row>
    <row r="75" spans="1:15" ht="12.75" customHeight="1"/>
    <row r="76" spans="1:15" ht="12.75" customHeight="1"/>
    <row r="77" spans="1:15" ht="12.75" customHeight="1"/>
    <row r="78" spans="1:15" ht="12.75" customHeight="1"/>
    <row r="79" spans="1:15" ht="12.75" customHeight="1"/>
    <row r="80" spans="1:15" ht="12.75" customHeight="1"/>
    <row r="81" ht="12.75" customHeight="1"/>
    <row r="82" ht="12.75" customHeight="1"/>
    <row r="84" ht="13.5" customHeight="1"/>
  </sheetData>
  <mergeCells count="73">
    <mergeCell ref="O8:O9"/>
    <mergeCell ref="M8:M9"/>
    <mergeCell ref="K8:L8"/>
    <mergeCell ref="I8:I9"/>
    <mergeCell ref="N8:N9"/>
    <mergeCell ref="G8:G9"/>
    <mergeCell ref="A8:A9"/>
    <mergeCell ref="B8:B9"/>
    <mergeCell ref="A7:O7"/>
    <mergeCell ref="I10:I14"/>
    <mergeCell ref="C8:D8"/>
    <mergeCell ref="E8:E9"/>
    <mergeCell ref="F8:F9"/>
    <mergeCell ref="J8:J9"/>
    <mergeCell ref="K52:K53"/>
    <mergeCell ref="K54:L54"/>
    <mergeCell ref="K10:K12"/>
    <mergeCell ref="K14:L14"/>
    <mergeCell ref="C65:C67"/>
    <mergeCell ref="K24:K26"/>
    <mergeCell ref="K27:K29"/>
    <mergeCell ref="C53:D53"/>
    <mergeCell ref="C58:D58"/>
    <mergeCell ref="C24:D24"/>
    <mergeCell ref="K46:L46"/>
    <mergeCell ref="L44:L45"/>
    <mergeCell ref="C68:C70"/>
    <mergeCell ref="K40:L40"/>
    <mergeCell ref="K33:K35"/>
    <mergeCell ref="K36:K38"/>
    <mergeCell ref="C40:C42"/>
    <mergeCell ref="D54:D57"/>
    <mergeCell ref="I41:I54"/>
    <mergeCell ref="K50:K51"/>
    <mergeCell ref="C17:D17"/>
    <mergeCell ref="C43:C45"/>
    <mergeCell ref="K20:K21"/>
    <mergeCell ref="K22:K23"/>
    <mergeCell ref="K30:K32"/>
    <mergeCell ref="L42:L43"/>
    <mergeCell ref="C38:C39"/>
    <mergeCell ref="K19:L19"/>
    <mergeCell ref="L15:L18"/>
    <mergeCell ref="D33:D34"/>
    <mergeCell ref="C49:C51"/>
    <mergeCell ref="K47:K48"/>
    <mergeCell ref="A10:A14"/>
    <mergeCell ref="A30:A53"/>
    <mergeCell ref="A21:A29"/>
    <mergeCell ref="A15:A20"/>
    <mergeCell ref="D10:D11"/>
    <mergeCell ref="C12:D12"/>
    <mergeCell ref="C14:D14"/>
    <mergeCell ref="I57:I59"/>
    <mergeCell ref="J57:J59"/>
    <mergeCell ref="D21:D23"/>
    <mergeCell ref="C62:C64"/>
    <mergeCell ref="C20:D20"/>
    <mergeCell ref="I15:I40"/>
    <mergeCell ref="D30:D32"/>
    <mergeCell ref="D15:D16"/>
    <mergeCell ref="C35:D35"/>
    <mergeCell ref="C29:D29"/>
    <mergeCell ref="A1:O6"/>
    <mergeCell ref="K57:L57"/>
    <mergeCell ref="C46:C48"/>
    <mergeCell ref="I68:L68"/>
    <mergeCell ref="A54:A70"/>
    <mergeCell ref="M57:M59"/>
    <mergeCell ref="I60:I64"/>
    <mergeCell ref="K64:L64"/>
    <mergeCell ref="K58:K59"/>
    <mergeCell ref="L58:L59"/>
  </mergeCells>
  <phoneticPr fontId="7" type="noConversion"/>
  <printOptions horizontalCentered="1"/>
  <pageMargins left="0.39370078740157483" right="0.31496062992125984" top="0" bottom="0.31496062992125984" header="0" footer="0"/>
  <pageSetup paperSize="9" scale="85" firstPageNumber="15" orientation="portrait" useFirstPageNumber="1" r:id="rId1"/>
  <headerFooter alignWithMargins="0">
    <oddFooter>&amp;CСтраница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36"/>
  <sheetViews>
    <sheetView topLeftCell="B7" zoomScaleNormal="100" zoomScaleSheetLayoutView="100" workbookViewId="0">
      <selection activeCell="N15" sqref="N15"/>
    </sheetView>
  </sheetViews>
  <sheetFormatPr defaultRowHeight="12.75"/>
  <cols>
    <col min="1" max="1" width="2.42578125" hidden="1" customWidth="1"/>
    <col min="2" max="2" width="11" customWidth="1"/>
    <col min="3" max="3" width="11.7109375" customWidth="1"/>
    <col min="4" max="4" width="11" customWidth="1"/>
    <col min="5" max="5" width="10.7109375" customWidth="1"/>
    <col min="6" max="6" width="11.5703125" customWidth="1"/>
    <col min="7" max="7" width="9.7109375" style="208" customWidth="1"/>
    <col min="8" max="8" width="9.42578125" style="208" customWidth="1"/>
    <col min="9" max="9" width="5.140625" style="208" customWidth="1"/>
    <col min="10" max="10" width="12" style="208" customWidth="1"/>
    <col min="11" max="11" width="3.5703125" style="208" hidden="1" customWidth="1"/>
  </cols>
  <sheetData>
    <row r="1" spans="2:13" ht="15.75">
      <c r="B1" s="1"/>
      <c r="C1" s="1735" t="s">
        <v>2198</v>
      </c>
      <c r="D1" s="1736"/>
      <c r="E1" s="1736"/>
      <c r="F1" s="1736"/>
      <c r="G1" s="1736"/>
      <c r="H1" s="1736"/>
      <c r="I1" s="424"/>
      <c r="J1" s="424"/>
      <c r="K1" s="424"/>
      <c r="L1" s="415"/>
      <c r="M1" s="424"/>
    </row>
    <row r="2" spans="2:13" ht="19.5" customHeight="1">
      <c r="B2" s="417"/>
      <c r="C2" s="1736"/>
      <c r="D2" s="1736"/>
      <c r="E2" s="1736"/>
      <c r="F2" s="1736"/>
      <c r="G2" s="1736"/>
      <c r="H2" s="1736"/>
      <c r="I2" s="418"/>
      <c r="J2" s="417"/>
      <c r="K2" s="417"/>
    </row>
    <row r="3" spans="2:13">
      <c r="B3" s="1"/>
      <c r="C3" s="1736"/>
      <c r="D3" s="1736"/>
      <c r="E3" s="1736"/>
      <c r="F3" s="1736"/>
      <c r="G3" s="1736"/>
      <c r="H3" s="1736"/>
      <c r="I3" s="425"/>
      <c r="J3" s="425"/>
      <c r="K3" s="421"/>
    </row>
    <row r="4" spans="2:13">
      <c r="B4" s="425"/>
      <c r="C4" s="1736"/>
      <c r="D4" s="1736"/>
      <c r="E4" s="1736"/>
      <c r="F4" s="1736"/>
      <c r="G4" s="1736"/>
      <c r="H4" s="1736"/>
      <c r="I4" s="425"/>
      <c r="J4" s="425"/>
      <c r="K4" s="425"/>
    </row>
    <row r="5" spans="2:13" s="1" customFormat="1">
      <c r="C5" s="1736"/>
      <c r="D5" s="1736"/>
      <c r="E5" s="1736"/>
      <c r="F5" s="1736"/>
      <c r="G5" s="1736"/>
      <c r="H5" s="1736"/>
    </row>
    <row r="6" spans="2:13" s="1" customFormat="1" ht="6.75" customHeight="1">
      <c r="C6" s="1736"/>
      <c r="D6" s="1736"/>
      <c r="E6" s="1736"/>
      <c r="F6" s="1736"/>
      <c r="G6" s="1736"/>
      <c r="H6" s="1736"/>
      <c r="I6" s="423"/>
    </row>
    <row r="8" spans="2:13" ht="13.5" thickBot="1">
      <c r="C8" s="1431" t="s">
        <v>1239</v>
      </c>
      <c r="D8" s="1431"/>
      <c r="E8" s="1431"/>
      <c r="F8" s="1431"/>
      <c r="G8" s="1431"/>
      <c r="H8" s="1431"/>
      <c r="I8" s="269"/>
      <c r="J8"/>
      <c r="K8"/>
    </row>
    <row r="9" spans="2:13" ht="12.75" customHeight="1">
      <c r="C9" s="1513" t="s">
        <v>166</v>
      </c>
      <c r="D9" s="1490" t="s">
        <v>137</v>
      </c>
      <c r="E9" s="1516" t="s">
        <v>126</v>
      </c>
      <c r="F9" s="1517"/>
      <c r="G9" s="1490" t="s">
        <v>739</v>
      </c>
      <c r="H9" s="1490" t="s">
        <v>742</v>
      </c>
      <c r="J9"/>
      <c r="K9"/>
    </row>
    <row r="10" spans="2:13" ht="21.75" customHeight="1" thickBot="1">
      <c r="C10" s="1514"/>
      <c r="D10" s="1515"/>
      <c r="E10" s="148" t="s">
        <v>132</v>
      </c>
      <c r="F10" s="148" t="s">
        <v>139</v>
      </c>
      <c r="G10" s="1515"/>
      <c r="H10" s="1515"/>
      <c r="J10"/>
      <c r="K10"/>
    </row>
    <row r="11" spans="2:13">
      <c r="C11" s="478">
        <v>5</v>
      </c>
      <c r="D11" s="12">
        <v>5</v>
      </c>
      <c r="E11" s="19">
        <v>5.5</v>
      </c>
      <c r="F11" s="19" t="s">
        <v>1130</v>
      </c>
      <c r="G11" s="12">
        <v>63190</v>
      </c>
      <c r="H11" s="14">
        <v>93660</v>
      </c>
      <c r="J11"/>
      <c r="K11"/>
    </row>
    <row r="12" spans="2:13">
      <c r="C12" s="479"/>
      <c r="D12" s="8">
        <v>5</v>
      </c>
      <c r="E12" s="20"/>
      <c r="F12" s="20" t="s">
        <v>590</v>
      </c>
      <c r="G12" s="8">
        <v>63190</v>
      </c>
      <c r="H12" s="15">
        <v>93660</v>
      </c>
      <c r="J12"/>
      <c r="K12"/>
    </row>
    <row r="13" spans="2:13">
      <c r="C13" s="479"/>
      <c r="D13" s="8">
        <v>5</v>
      </c>
      <c r="E13" s="20">
        <v>7.5</v>
      </c>
      <c r="F13" s="20" t="s">
        <v>590</v>
      </c>
      <c r="G13" s="8">
        <v>65660</v>
      </c>
      <c r="H13" s="15">
        <v>95460</v>
      </c>
      <c r="J13"/>
      <c r="K13"/>
    </row>
    <row r="14" spans="2:13">
      <c r="C14" s="479"/>
      <c r="D14" s="8">
        <v>5</v>
      </c>
      <c r="E14" s="20"/>
      <c r="F14" s="8" t="s">
        <v>1350</v>
      </c>
      <c r="G14" s="8">
        <v>65660</v>
      </c>
      <c r="H14" s="15">
        <v>95460</v>
      </c>
      <c r="J14"/>
      <c r="K14"/>
    </row>
    <row r="15" spans="2:13">
      <c r="C15" s="479"/>
      <c r="D15" s="8">
        <v>5</v>
      </c>
      <c r="E15" s="20">
        <v>11</v>
      </c>
      <c r="F15" s="8" t="s">
        <v>1131</v>
      </c>
      <c r="G15" s="8">
        <v>67750</v>
      </c>
      <c r="H15" s="15">
        <v>97800</v>
      </c>
      <c r="J15"/>
      <c r="K15"/>
    </row>
    <row r="16" spans="2:13">
      <c r="C16" s="479"/>
      <c r="D16" s="8">
        <v>5</v>
      </c>
      <c r="E16" s="20"/>
      <c r="F16" s="8" t="s">
        <v>1132</v>
      </c>
      <c r="G16" s="8">
        <v>67750</v>
      </c>
      <c r="H16" s="15">
        <v>97800</v>
      </c>
      <c r="J16"/>
      <c r="K16"/>
    </row>
    <row r="17" spans="3:11">
      <c r="C17" s="479"/>
      <c r="D17" s="8">
        <v>5</v>
      </c>
      <c r="E17" s="20">
        <v>15</v>
      </c>
      <c r="F17" s="8" t="s">
        <v>1133</v>
      </c>
      <c r="G17" s="8">
        <v>75540</v>
      </c>
      <c r="H17" s="15">
        <v>108500</v>
      </c>
      <c r="J17"/>
      <c r="K17"/>
    </row>
    <row r="18" spans="3:11" ht="13.5" thickBot="1">
      <c r="C18" s="477"/>
      <c r="D18" s="13">
        <v>5</v>
      </c>
      <c r="E18" s="18" t="s">
        <v>446</v>
      </c>
      <c r="F18" s="18"/>
      <c r="G18" s="13">
        <v>52150</v>
      </c>
      <c r="H18" s="16">
        <v>83970</v>
      </c>
      <c r="J18"/>
      <c r="K18"/>
    </row>
    <row r="19" spans="3:11">
      <c r="C19" s="478">
        <v>6.3</v>
      </c>
      <c r="D19" s="12">
        <v>5</v>
      </c>
      <c r="E19" s="19">
        <v>11</v>
      </c>
      <c r="F19" s="12" t="s">
        <v>596</v>
      </c>
      <c r="G19" s="12">
        <v>94260</v>
      </c>
      <c r="H19" s="14">
        <v>142300</v>
      </c>
      <c r="J19"/>
      <c r="K19"/>
    </row>
    <row r="20" spans="3:11">
      <c r="C20" s="479"/>
      <c r="D20" s="8">
        <v>5</v>
      </c>
      <c r="E20" s="20">
        <v>15</v>
      </c>
      <c r="F20" s="8" t="s">
        <v>569</v>
      </c>
      <c r="G20" s="8">
        <v>108870</v>
      </c>
      <c r="H20" s="15">
        <v>153000</v>
      </c>
      <c r="J20"/>
      <c r="K20"/>
    </row>
    <row r="21" spans="3:11">
      <c r="C21" s="479"/>
      <c r="D21" s="8">
        <v>5</v>
      </c>
      <c r="E21" s="20">
        <v>18.5</v>
      </c>
      <c r="F21" s="8" t="s">
        <v>569</v>
      </c>
      <c r="G21" s="8">
        <v>115970</v>
      </c>
      <c r="H21" s="15">
        <v>156000</v>
      </c>
      <c r="J21"/>
      <c r="K21"/>
    </row>
    <row r="22" spans="3:11">
      <c r="C22" s="479"/>
      <c r="D22" s="8">
        <v>5</v>
      </c>
      <c r="E22" s="20"/>
      <c r="F22" s="8" t="s">
        <v>595</v>
      </c>
      <c r="G22" s="8">
        <v>115970</v>
      </c>
      <c r="H22" s="15">
        <v>156000</v>
      </c>
      <c r="J22"/>
      <c r="K22"/>
    </row>
    <row r="23" spans="3:11">
      <c r="C23" s="479"/>
      <c r="D23" s="8">
        <v>5</v>
      </c>
      <c r="E23" s="20">
        <v>22</v>
      </c>
      <c r="F23" s="8" t="s">
        <v>566</v>
      </c>
      <c r="G23" s="8">
        <v>126800</v>
      </c>
      <c r="H23" s="15">
        <v>161700</v>
      </c>
      <c r="J23"/>
      <c r="K23"/>
    </row>
    <row r="24" spans="3:11" ht="14.25" customHeight="1" thickBot="1">
      <c r="C24" s="477"/>
      <c r="D24" s="13">
        <v>5</v>
      </c>
      <c r="E24" s="18" t="s">
        <v>446</v>
      </c>
      <c r="F24" s="18"/>
      <c r="G24" s="13">
        <v>73150</v>
      </c>
      <c r="H24" s="16">
        <v>125730</v>
      </c>
      <c r="J24"/>
      <c r="K24"/>
    </row>
    <row r="25" spans="3:11" ht="14.25" customHeight="1">
      <c r="C25" s="478">
        <v>8</v>
      </c>
      <c r="D25" s="12">
        <v>5</v>
      </c>
      <c r="E25" s="19">
        <v>18.5</v>
      </c>
      <c r="F25" s="19" t="s">
        <v>565</v>
      </c>
      <c r="G25" s="12">
        <v>144530</v>
      </c>
      <c r="H25" s="14">
        <v>248590</v>
      </c>
      <c r="J25"/>
      <c r="K25"/>
    </row>
    <row r="26" spans="3:11">
      <c r="C26" s="479"/>
      <c r="D26" s="8">
        <v>5</v>
      </c>
      <c r="E26" s="20">
        <v>22</v>
      </c>
      <c r="F26" s="20" t="s">
        <v>565</v>
      </c>
      <c r="G26" s="8">
        <v>153950</v>
      </c>
      <c r="H26" s="15">
        <v>251030</v>
      </c>
      <c r="J26"/>
      <c r="K26"/>
    </row>
    <row r="27" spans="3:11">
      <c r="C27" s="479"/>
      <c r="D27" s="8">
        <v>5</v>
      </c>
      <c r="E27" s="20"/>
      <c r="F27" s="20" t="s">
        <v>598</v>
      </c>
      <c r="G27" s="8">
        <v>153950</v>
      </c>
      <c r="H27" s="15">
        <v>251030</v>
      </c>
      <c r="J27"/>
      <c r="K27"/>
    </row>
    <row r="28" spans="3:11">
      <c r="C28" s="479"/>
      <c r="D28" s="8">
        <v>5</v>
      </c>
      <c r="E28" s="20">
        <v>30</v>
      </c>
      <c r="F28" s="8" t="s">
        <v>598</v>
      </c>
      <c r="G28" s="8">
        <v>170230</v>
      </c>
      <c r="H28" s="15">
        <v>270150</v>
      </c>
      <c r="J28"/>
      <c r="K28"/>
    </row>
    <row r="29" spans="3:11">
      <c r="C29" s="479"/>
      <c r="D29" s="8">
        <v>5</v>
      </c>
      <c r="E29" s="20"/>
      <c r="F29" s="8" t="s">
        <v>569</v>
      </c>
      <c r="G29" s="8">
        <v>170230</v>
      </c>
      <c r="H29" s="15">
        <v>270150</v>
      </c>
      <c r="J29"/>
      <c r="K29"/>
    </row>
    <row r="30" spans="3:11">
      <c r="C30" s="479"/>
      <c r="D30" s="8">
        <v>5</v>
      </c>
      <c r="E30" s="20">
        <v>37</v>
      </c>
      <c r="F30" s="8" t="s">
        <v>598</v>
      </c>
      <c r="G30" s="8">
        <v>202620</v>
      </c>
      <c r="H30" s="15">
        <v>283300</v>
      </c>
      <c r="J30"/>
      <c r="K30"/>
    </row>
    <row r="31" spans="3:11">
      <c r="C31" s="479"/>
      <c r="D31" s="8">
        <v>5</v>
      </c>
      <c r="E31" s="20"/>
      <c r="F31" s="8" t="s">
        <v>569</v>
      </c>
      <c r="G31" s="8">
        <v>202620</v>
      </c>
      <c r="H31" s="15">
        <v>283300</v>
      </c>
      <c r="J31"/>
      <c r="K31"/>
    </row>
    <row r="32" spans="3:11">
      <c r="C32" s="479"/>
      <c r="D32" s="8">
        <v>5</v>
      </c>
      <c r="E32" s="20">
        <v>45</v>
      </c>
      <c r="F32" s="8" t="s">
        <v>569</v>
      </c>
      <c r="G32" s="8">
        <v>212000</v>
      </c>
      <c r="H32" s="15">
        <v>294100</v>
      </c>
      <c r="J32"/>
      <c r="K32"/>
    </row>
    <row r="33" spans="3:11" ht="13.5" thickBot="1">
      <c r="C33" s="477"/>
      <c r="D33" s="13">
        <v>5</v>
      </c>
      <c r="E33" s="18" t="s">
        <v>446</v>
      </c>
      <c r="F33" s="18"/>
      <c r="G33" s="13">
        <v>121500</v>
      </c>
      <c r="H33" s="16">
        <v>227010</v>
      </c>
      <c r="J33"/>
      <c r="K33"/>
    </row>
    <row r="34" spans="3:11">
      <c r="C34" s="220" t="s">
        <v>447</v>
      </c>
      <c r="D34" s="49"/>
      <c r="E34" s="49"/>
      <c r="F34" s="49"/>
      <c r="G34" s="49"/>
      <c r="H34" s="49"/>
      <c r="J34"/>
      <c r="K34"/>
    </row>
    <row r="35" spans="3:11" ht="12.75" customHeight="1">
      <c r="C35" s="1737" t="s">
        <v>1240</v>
      </c>
      <c r="D35" s="1737"/>
      <c r="E35" s="1737"/>
      <c r="F35" s="1737"/>
      <c r="G35" s="1737"/>
      <c r="H35" s="1737"/>
      <c r="J35"/>
      <c r="K35"/>
    </row>
    <row r="36" spans="3:11">
      <c r="C36" s="1737"/>
      <c r="D36" s="1737"/>
      <c r="E36" s="1737"/>
      <c r="F36" s="1737"/>
      <c r="G36" s="1737"/>
      <c r="H36" s="1737"/>
      <c r="J36"/>
      <c r="K36"/>
    </row>
  </sheetData>
  <mergeCells count="8">
    <mergeCell ref="C1:H6"/>
    <mergeCell ref="C35:H36"/>
    <mergeCell ref="C9:C10"/>
    <mergeCell ref="G9:G10"/>
    <mergeCell ref="D9:D10"/>
    <mergeCell ref="E9:F9"/>
    <mergeCell ref="C8:H8"/>
    <mergeCell ref="H9:H10"/>
  </mergeCells>
  <phoneticPr fontId="7" type="noConversion"/>
  <printOptions horizontalCentered="1"/>
  <pageMargins left="0.19685039370078741" right="0.19685039370078741" top="0" bottom="0.11811023622047245" header="0" footer="0"/>
  <pageSetup paperSize="9" scale="92" firstPageNumber="16" orientation="portrait" useFirstPageNumber="1" horizontalDpi="300" verticalDpi="300" r:id="rId1"/>
  <headerFooter alignWithMargins="0">
    <oddFooter>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33</vt:i4>
      </vt:variant>
    </vt:vector>
  </HeadingPairs>
  <TitlesOfParts>
    <vt:vector size="68" baseType="lpstr">
      <vt:lpstr>ВРАН</vt:lpstr>
      <vt:lpstr>НД</vt:lpstr>
      <vt:lpstr>ВР2Н</vt:lpstr>
      <vt:lpstr>СД</vt:lpstr>
      <vt:lpstr>ВР2С</vt:lpstr>
      <vt:lpstr>ВДН, ДН, ВМ</vt:lpstr>
      <vt:lpstr>ВО,ВС</vt:lpstr>
      <vt:lpstr>ВЦП</vt:lpstr>
      <vt:lpstr>ВЦП 7-40</vt:lpstr>
      <vt:lpstr>ВВД, ВР12-26 </vt:lpstr>
      <vt:lpstr>ВР 140-15</vt:lpstr>
      <vt:lpstr>ВКР</vt:lpstr>
      <vt:lpstr>ВКРФ</vt:lpstr>
      <vt:lpstr>Канальные</vt:lpstr>
      <vt:lpstr>Калориферы,ЭК, ЭКО</vt:lpstr>
      <vt:lpstr>узлы прохода, Фя, ФяК</vt:lpstr>
      <vt:lpstr>ГВ,ДО,ВР,приводы</vt:lpstr>
      <vt:lpstr>дефлекторы,преоб.част, клапаны</vt:lpstr>
      <vt:lpstr>КВУ,УВК </vt:lpstr>
      <vt:lpstr>КДМ</vt:lpstr>
      <vt:lpstr>КОМ</vt:lpstr>
      <vt:lpstr>Агрегаты</vt:lpstr>
      <vt:lpstr>АОД-М</vt:lpstr>
      <vt:lpstr>АПК,САУ,узел обвязки</vt:lpstr>
      <vt:lpstr>Циклоны,ЗИЛ,ПА</vt:lpstr>
      <vt:lpstr>Корпус,раб.колесо</vt:lpstr>
      <vt:lpstr>Буксы</vt:lpstr>
      <vt:lpstr>осевые Подольск</vt:lpstr>
      <vt:lpstr>канальные Россия</vt:lpstr>
      <vt:lpstr>радиальные Россия</vt:lpstr>
      <vt:lpstr>крышн Россия</vt:lpstr>
      <vt:lpstr>ДУ Россия</vt:lpstr>
      <vt:lpstr>Фишбах</vt:lpstr>
      <vt:lpstr>для суш. камер агровент</vt:lpstr>
      <vt:lpstr>детали </vt:lpstr>
      <vt:lpstr>'АПК,САУ,узел обвязки'!Заголовки_для_печати</vt:lpstr>
      <vt:lpstr>'ВВД, ВР12-26 '!Заголовки_для_печати</vt:lpstr>
      <vt:lpstr>'ВДН, ДН, ВМ'!Заголовки_для_печати</vt:lpstr>
      <vt:lpstr>'ВО,ВС'!Заголовки_для_печати</vt:lpstr>
      <vt:lpstr>'ВР 140-15'!Заголовки_для_печати</vt:lpstr>
      <vt:lpstr>ВРАН!Заголовки_для_печати</vt:lpstr>
      <vt:lpstr>ВЦП!Заголовки_для_печати</vt:lpstr>
      <vt:lpstr>'ВЦП 7-40'!Заголовки_для_печати</vt:lpstr>
      <vt:lpstr>'дефлекторы,преоб.част, клапаны'!Заголовки_для_печати</vt:lpstr>
      <vt:lpstr>Канальные!Заголовки_для_печати</vt:lpstr>
      <vt:lpstr>'КВУ,УВК '!Заголовки_для_печати</vt:lpstr>
      <vt:lpstr>КДМ!Заголовки_для_печати</vt:lpstr>
      <vt:lpstr>КОМ!Заголовки_для_печати</vt:lpstr>
      <vt:lpstr>НД!Заголовки_для_печати</vt:lpstr>
      <vt:lpstr>СД!Заголовки_для_печати</vt:lpstr>
      <vt:lpstr>Агрегаты!Область_печати</vt:lpstr>
      <vt:lpstr>'АПК,САУ,узел обвязки'!Область_печати</vt:lpstr>
      <vt:lpstr>'ВВД, ВР12-26 '!Область_печати</vt:lpstr>
      <vt:lpstr>ВКР!Область_печати</vt:lpstr>
      <vt:lpstr>ВКРФ!Область_печати</vt:lpstr>
      <vt:lpstr>'ВР 140-15'!Область_печати</vt:lpstr>
      <vt:lpstr>ВЦП!Область_печати</vt:lpstr>
      <vt:lpstr>'ВЦП 7-40'!Область_печати</vt:lpstr>
      <vt:lpstr>'дефлекторы,преоб.част, клапаны'!Область_печати</vt:lpstr>
      <vt:lpstr>Канальные!Область_печати</vt:lpstr>
      <vt:lpstr>'КВУ,УВК '!Область_печати</vt:lpstr>
      <vt:lpstr>КДМ!Область_печати</vt:lpstr>
      <vt:lpstr>КОМ!Область_печати</vt:lpstr>
      <vt:lpstr>'Корпус,раб.колесо'!Область_печати</vt:lpstr>
      <vt:lpstr>НД!Область_печати</vt:lpstr>
      <vt:lpstr>СД!Область_печати</vt:lpstr>
      <vt:lpstr>'узлы прохода, Фя, ФяК'!Область_печати</vt:lpstr>
      <vt:lpstr>'Циклоны,ЗИЛ,ПА'!Область_печати</vt:lpstr>
    </vt:vector>
  </TitlesOfParts>
  <Company>ООО ПТК Тепловенткомплект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 лист</dc:title>
  <dc:creator>Березина Анна</dc:creator>
  <cp:lastModifiedBy>Виктор Слесарев</cp:lastModifiedBy>
  <cp:lastPrinted>2015-06-25T05:24:20Z</cp:lastPrinted>
  <dcterms:created xsi:type="dcterms:W3CDTF">2007-02-06T13:01:39Z</dcterms:created>
  <dcterms:modified xsi:type="dcterms:W3CDTF">2016-04-21T05:20:51Z</dcterms:modified>
</cp:coreProperties>
</file>